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240" yWindow="45" windowWidth="9180" windowHeight="4815"/>
  </bookViews>
  <sheets>
    <sheet name="Summer" sheetId="2" r:id="rId1"/>
    <sheet name="Winter" sheetId="4" r:id="rId2"/>
  </sheets>
  <calcPr calcId="125725"/>
</workbook>
</file>

<file path=xl/calcChain.xml><?xml version="1.0" encoding="utf-8"?>
<calcChain xmlns="http://schemas.openxmlformats.org/spreadsheetml/2006/main">
  <c r="AL14" i="4"/>
  <c r="AL14" i="2"/>
  <c r="S3" i="4"/>
  <c r="AM3"/>
  <c r="AN3"/>
  <c r="AP26"/>
  <c r="AR26"/>
  <c r="M26"/>
  <c r="AW26"/>
  <c r="AZ26"/>
  <c r="BE26"/>
  <c r="AP25"/>
  <c r="AR25"/>
  <c r="M25"/>
  <c r="AW25"/>
  <c r="AZ25"/>
  <c r="BE25"/>
  <c r="AP24"/>
  <c r="AR24"/>
  <c r="M24"/>
  <c r="AW24"/>
  <c r="AZ24"/>
  <c r="BE24"/>
  <c r="AP23"/>
  <c r="AR23"/>
  <c r="M23"/>
  <c r="AW23"/>
  <c r="AZ23"/>
  <c r="BE23"/>
  <c r="AP22"/>
  <c r="AR22"/>
  <c r="M22"/>
  <c r="AW22"/>
  <c r="AZ22"/>
  <c r="BE22"/>
  <c r="AP21"/>
  <c r="AR21"/>
  <c r="M21"/>
  <c r="AW21"/>
  <c r="AZ21"/>
  <c r="BE21"/>
  <c r="AP20"/>
  <c r="AR20"/>
  <c r="M20"/>
  <c r="AW20"/>
  <c r="AZ20"/>
  <c r="BE20"/>
  <c r="AP19"/>
  <c r="AR19"/>
  <c r="M19"/>
  <c r="AW19"/>
  <c r="AZ19"/>
  <c r="BE19"/>
  <c r="AP18"/>
  <c r="AR18"/>
  <c r="M18"/>
  <c r="AW18"/>
  <c r="AZ18"/>
  <c r="BE18"/>
  <c r="AP17"/>
  <c r="M17"/>
  <c r="AW17"/>
  <c r="AZ17"/>
  <c r="BE17"/>
  <c r="AP16"/>
  <c r="M16"/>
  <c r="AW16"/>
  <c r="AZ16"/>
  <c r="BE16"/>
  <c r="AP15"/>
  <c r="M15"/>
  <c r="AW15"/>
  <c r="AZ15"/>
  <c r="BE15"/>
  <c r="AP14"/>
  <c r="AR14"/>
  <c r="M14"/>
  <c r="AW14"/>
  <c r="AZ14"/>
  <c r="BE14"/>
  <c r="AP13"/>
  <c r="AR13"/>
  <c r="M13"/>
  <c r="AW13"/>
  <c r="AZ13"/>
  <c r="BE13"/>
  <c r="AP12"/>
  <c r="AR12"/>
  <c r="M12"/>
  <c r="AW12"/>
  <c r="AZ12"/>
  <c r="BE12"/>
  <c r="AP11"/>
  <c r="AR11"/>
  <c r="M11"/>
  <c r="AW11"/>
  <c r="AZ11"/>
  <c r="BE11"/>
  <c r="AP10"/>
  <c r="AR10"/>
  <c r="M10"/>
  <c r="AW10"/>
  <c r="AZ10"/>
  <c r="BE10"/>
  <c r="AP9"/>
  <c r="AR9"/>
  <c r="M9"/>
  <c r="AW9"/>
  <c r="AZ9"/>
  <c r="BE9"/>
  <c r="AP8"/>
  <c r="AR8"/>
  <c r="M8"/>
  <c r="AW8"/>
  <c r="AZ8"/>
  <c r="BE8"/>
  <c r="AP7"/>
  <c r="AR7"/>
  <c r="M7"/>
  <c r="AW7"/>
  <c r="AZ7"/>
  <c r="BE7"/>
  <c r="AP6"/>
  <c r="AR6"/>
  <c r="M6"/>
  <c r="AW6"/>
  <c r="AZ6"/>
  <c r="BE6"/>
  <c r="AP5"/>
  <c r="AR5"/>
  <c r="M5"/>
  <c r="AW5"/>
  <c r="AZ5"/>
  <c r="BE5"/>
  <c r="AP4"/>
  <c r="AR4"/>
  <c r="M4"/>
  <c r="AW4"/>
  <c r="AZ4"/>
  <c r="BE4"/>
  <c r="AP3"/>
  <c r="AR3"/>
  <c r="M3"/>
  <c r="AW3"/>
  <c r="AZ3"/>
  <c r="BE3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3"/>
  <c r="AY4" i="2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3"/>
  <c r="AE4" i="4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3"/>
  <c r="AE4" i="2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3"/>
  <c r="F29" i="4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28"/>
  <c r="BA3"/>
  <c r="BA4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T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3"/>
  <c r="R14"/>
  <c r="R10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F29" i="2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28"/>
  <c r="M4"/>
  <c r="AW4"/>
  <c r="M5"/>
  <c r="AW5"/>
  <c r="M6"/>
  <c r="AW6"/>
  <c r="M7"/>
  <c r="AW7"/>
  <c r="M8"/>
  <c r="AW8"/>
  <c r="M9"/>
  <c r="AW9"/>
  <c r="M10"/>
  <c r="AW10"/>
  <c r="M11"/>
  <c r="AW11"/>
  <c r="M12"/>
  <c r="AW12"/>
  <c r="M13"/>
  <c r="AW13"/>
  <c r="M14"/>
  <c r="AW14"/>
  <c r="M15"/>
  <c r="AW15"/>
  <c r="M16"/>
  <c r="AW16"/>
  <c r="M17"/>
  <c r="AW17"/>
  <c r="M18"/>
  <c r="AW18"/>
  <c r="M19"/>
  <c r="AW19"/>
  <c r="M20"/>
  <c r="AW20"/>
  <c r="M21"/>
  <c r="AW21"/>
  <c r="M22"/>
  <c r="AW22"/>
  <c r="M23"/>
  <c r="AW23"/>
  <c r="M24"/>
  <c r="AW24"/>
  <c r="M25"/>
  <c r="AW25"/>
  <c r="M26"/>
  <c r="AW26"/>
  <c r="M3"/>
  <c r="AW3"/>
  <c r="R14"/>
  <c r="R10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Y4" i="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3"/>
  <c r="S3" i="2"/>
  <c r="T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3"/>
  <c r="AP51" i="4"/>
  <c r="AQ51"/>
  <c r="AR51"/>
  <c r="AS51"/>
  <c r="AT51"/>
  <c r="AU51"/>
  <c r="AV51"/>
  <c r="AW51"/>
  <c r="V51"/>
  <c r="W51" s="1"/>
  <c r="X51" s="1"/>
  <c r="Y51" s="1"/>
  <c r="Z51" s="1"/>
  <c r="AA51" s="1"/>
  <c r="AB51" s="1"/>
  <c r="AC51" s="1"/>
  <c r="G51"/>
  <c r="H51"/>
  <c r="I51"/>
  <c r="J51"/>
  <c r="K51"/>
  <c r="L51"/>
  <c r="M51"/>
  <c r="AP50"/>
  <c r="AQ50"/>
  <c r="AR50"/>
  <c r="AS50"/>
  <c r="AT50"/>
  <c r="AU50"/>
  <c r="AV50"/>
  <c r="AW50"/>
  <c r="V50"/>
  <c r="W50"/>
  <c r="X50"/>
  <c r="Y50"/>
  <c r="Z50"/>
  <c r="AA50"/>
  <c r="AB50"/>
  <c r="AC50"/>
  <c r="G50"/>
  <c r="H50"/>
  <c r="I50"/>
  <c r="J50"/>
  <c r="K50"/>
  <c r="L50"/>
  <c r="M50"/>
  <c r="AP49"/>
  <c r="AQ49"/>
  <c r="AR49"/>
  <c r="AS49"/>
  <c r="AT49"/>
  <c r="AU49"/>
  <c r="AV49"/>
  <c r="AW49"/>
  <c r="V49"/>
  <c r="W49"/>
  <c r="X49"/>
  <c r="Y49"/>
  <c r="Z49"/>
  <c r="AA49"/>
  <c r="AB49"/>
  <c r="AC49"/>
  <c r="G49"/>
  <c r="H49"/>
  <c r="I49"/>
  <c r="J49"/>
  <c r="K49"/>
  <c r="L49"/>
  <c r="M49"/>
  <c r="AP48"/>
  <c r="AQ48"/>
  <c r="AR48"/>
  <c r="AS48"/>
  <c r="AT48"/>
  <c r="AU48"/>
  <c r="AV48"/>
  <c r="AW48"/>
  <c r="V48"/>
  <c r="W48"/>
  <c r="X48"/>
  <c r="Y48"/>
  <c r="Z48"/>
  <c r="AA48"/>
  <c r="AB48"/>
  <c r="AC48"/>
  <c r="G48"/>
  <c r="H48"/>
  <c r="I48"/>
  <c r="J48"/>
  <c r="K48"/>
  <c r="L48"/>
  <c r="M48"/>
  <c r="AP47"/>
  <c r="AQ47"/>
  <c r="AR47"/>
  <c r="AS47"/>
  <c r="AT47"/>
  <c r="AU47"/>
  <c r="AV47"/>
  <c r="AW47"/>
  <c r="V47"/>
  <c r="W47"/>
  <c r="X47"/>
  <c r="Y47"/>
  <c r="Z47"/>
  <c r="AA47"/>
  <c r="AB47"/>
  <c r="AC47"/>
  <c r="G47"/>
  <c r="H47"/>
  <c r="I47"/>
  <c r="J47"/>
  <c r="K47"/>
  <c r="L47"/>
  <c r="M47"/>
  <c r="AP46"/>
  <c r="AQ46"/>
  <c r="AR46"/>
  <c r="AS46"/>
  <c r="AT46"/>
  <c r="AU46"/>
  <c r="AV46"/>
  <c r="AW46"/>
  <c r="V46"/>
  <c r="W46"/>
  <c r="X46"/>
  <c r="Y46"/>
  <c r="Z46"/>
  <c r="AA46"/>
  <c r="AB46"/>
  <c r="AC46"/>
  <c r="G46"/>
  <c r="H46"/>
  <c r="I46"/>
  <c r="J46"/>
  <c r="K46"/>
  <c r="L46"/>
  <c r="M46"/>
  <c r="AP45"/>
  <c r="AQ45"/>
  <c r="AR45"/>
  <c r="AS45"/>
  <c r="AT45"/>
  <c r="AU45"/>
  <c r="AV45"/>
  <c r="AW45"/>
  <c r="V45"/>
  <c r="W45"/>
  <c r="X45"/>
  <c r="Y45"/>
  <c r="Z45"/>
  <c r="AA45"/>
  <c r="AB45"/>
  <c r="AC45"/>
  <c r="G45"/>
  <c r="H45"/>
  <c r="I45"/>
  <c r="J45"/>
  <c r="K45"/>
  <c r="L45"/>
  <c r="M45"/>
  <c r="AP44"/>
  <c r="AQ44"/>
  <c r="AR44"/>
  <c r="AS44"/>
  <c r="AT44"/>
  <c r="AU44"/>
  <c r="AV44"/>
  <c r="AW44"/>
  <c r="V44"/>
  <c r="W44"/>
  <c r="X44"/>
  <c r="Y44"/>
  <c r="Z44"/>
  <c r="AA44"/>
  <c r="AB44"/>
  <c r="AC44"/>
  <c r="G44"/>
  <c r="H44"/>
  <c r="I44"/>
  <c r="J44"/>
  <c r="K44"/>
  <c r="L44"/>
  <c r="M44"/>
  <c r="AP43"/>
  <c r="AQ43"/>
  <c r="AR43"/>
  <c r="AS43"/>
  <c r="AT43"/>
  <c r="AU43"/>
  <c r="AV43"/>
  <c r="AW43"/>
  <c r="V43"/>
  <c r="W43"/>
  <c r="X43"/>
  <c r="Y43"/>
  <c r="Z43"/>
  <c r="AA43"/>
  <c r="AB43"/>
  <c r="AC43"/>
  <c r="G43"/>
  <c r="H43"/>
  <c r="I43"/>
  <c r="J43"/>
  <c r="K43"/>
  <c r="L43"/>
  <c r="M43"/>
  <c r="AP42"/>
  <c r="AQ42"/>
  <c r="AR42"/>
  <c r="AS42"/>
  <c r="AT42"/>
  <c r="AU42"/>
  <c r="AV42"/>
  <c r="AW42"/>
  <c r="V42"/>
  <c r="W42"/>
  <c r="X42"/>
  <c r="Y42"/>
  <c r="Z42"/>
  <c r="AA42"/>
  <c r="AB42"/>
  <c r="AC42"/>
  <c r="G42"/>
  <c r="H42"/>
  <c r="I42"/>
  <c r="J42"/>
  <c r="K42"/>
  <c r="L42"/>
  <c r="M42"/>
  <c r="AP41"/>
  <c r="AQ41"/>
  <c r="AR41"/>
  <c r="AS41"/>
  <c r="AT41"/>
  <c r="AU41"/>
  <c r="AV41"/>
  <c r="AW41"/>
  <c r="V41"/>
  <c r="W41"/>
  <c r="X41"/>
  <c r="Y41"/>
  <c r="Z41"/>
  <c r="AA41"/>
  <c r="AB41"/>
  <c r="AC41"/>
  <c r="G41"/>
  <c r="H41"/>
  <c r="I41"/>
  <c r="J41"/>
  <c r="K41"/>
  <c r="L41"/>
  <c r="M41"/>
  <c r="AP40"/>
  <c r="AQ40"/>
  <c r="AR40"/>
  <c r="AS40"/>
  <c r="AT40"/>
  <c r="AU40"/>
  <c r="AV40"/>
  <c r="AW40"/>
  <c r="V40"/>
  <c r="W40"/>
  <c r="X40"/>
  <c r="Y40"/>
  <c r="Z40"/>
  <c r="AA40"/>
  <c r="AB40"/>
  <c r="AC40"/>
  <c r="G40"/>
  <c r="H40"/>
  <c r="I40"/>
  <c r="J40"/>
  <c r="K40"/>
  <c r="L40"/>
  <c r="M40"/>
  <c r="AP39"/>
  <c r="AQ39"/>
  <c r="AR39"/>
  <c r="AS39"/>
  <c r="AT39"/>
  <c r="AU39"/>
  <c r="AV39"/>
  <c r="AW39"/>
  <c r="V39"/>
  <c r="W39"/>
  <c r="X39"/>
  <c r="Y39"/>
  <c r="Z39"/>
  <c r="AA39"/>
  <c r="AB39"/>
  <c r="AC39"/>
  <c r="G39"/>
  <c r="H39"/>
  <c r="I39"/>
  <c r="J39"/>
  <c r="K39"/>
  <c r="L39"/>
  <c r="M39"/>
  <c r="AP38"/>
  <c r="AQ38"/>
  <c r="AR38"/>
  <c r="AS38"/>
  <c r="AT38"/>
  <c r="AU38"/>
  <c r="AV38"/>
  <c r="AW38"/>
  <c r="V38"/>
  <c r="W38"/>
  <c r="X38"/>
  <c r="Y38"/>
  <c r="Z38"/>
  <c r="AA38"/>
  <c r="AB38"/>
  <c r="AC38"/>
  <c r="G38"/>
  <c r="H38"/>
  <c r="I38"/>
  <c r="J38"/>
  <c r="K38"/>
  <c r="L38"/>
  <c r="M38"/>
  <c r="AP37"/>
  <c r="AQ37"/>
  <c r="AR37"/>
  <c r="AS37"/>
  <c r="AT37"/>
  <c r="AU37"/>
  <c r="AV37"/>
  <c r="AW37"/>
  <c r="V37"/>
  <c r="W37"/>
  <c r="X37"/>
  <c r="Y37"/>
  <c r="Z37"/>
  <c r="AA37"/>
  <c r="AB37"/>
  <c r="AC37"/>
  <c r="G37"/>
  <c r="H37"/>
  <c r="I37"/>
  <c r="J37"/>
  <c r="K37"/>
  <c r="L37"/>
  <c r="M37"/>
  <c r="AP36"/>
  <c r="AQ36"/>
  <c r="AR36"/>
  <c r="AS36"/>
  <c r="AT36"/>
  <c r="AU36"/>
  <c r="AV36"/>
  <c r="AW36"/>
  <c r="V36"/>
  <c r="W36"/>
  <c r="X36"/>
  <c r="Y36"/>
  <c r="Z36"/>
  <c r="AA36"/>
  <c r="AB36"/>
  <c r="AC36"/>
  <c r="G36"/>
  <c r="H36"/>
  <c r="I36"/>
  <c r="J36"/>
  <c r="K36"/>
  <c r="L36"/>
  <c r="M36"/>
  <c r="AP35"/>
  <c r="AQ35"/>
  <c r="AR35"/>
  <c r="AS35"/>
  <c r="AT35"/>
  <c r="AU35"/>
  <c r="AV35"/>
  <c r="AW35"/>
  <c r="V35"/>
  <c r="W35"/>
  <c r="X35"/>
  <c r="Y35"/>
  <c r="Z35"/>
  <c r="AA35"/>
  <c r="AB35"/>
  <c r="AC35"/>
  <c r="G35"/>
  <c r="H35"/>
  <c r="I35"/>
  <c r="J35"/>
  <c r="K35"/>
  <c r="L35"/>
  <c r="M35"/>
  <c r="AP34"/>
  <c r="AQ34"/>
  <c r="AR34"/>
  <c r="AS34"/>
  <c r="AT34"/>
  <c r="AU34"/>
  <c r="AV34"/>
  <c r="AW34"/>
  <c r="V34"/>
  <c r="W34"/>
  <c r="X34"/>
  <c r="Y34"/>
  <c r="Z34"/>
  <c r="AA34"/>
  <c r="AB34"/>
  <c r="AC34"/>
  <c r="G34"/>
  <c r="H34"/>
  <c r="I34"/>
  <c r="J34"/>
  <c r="K34"/>
  <c r="L34"/>
  <c r="M34"/>
  <c r="AP33"/>
  <c r="AQ33"/>
  <c r="AR33"/>
  <c r="AS33"/>
  <c r="AT33"/>
  <c r="AU33"/>
  <c r="AV33"/>
  <c r="AW33"/>
  <c r="V33"/>
  <c r="W33"/>
  <c r="X33"/>
  <c r="Y33"/>
  <c r="Z33"/>
  <c r="AA33"/>
  <c r="AB33"/>
  <c r="AC33"/>
  <c r="G33"/>
  <c r="H33"/>
  <c r="I33"/>
  <c r="J33"/>
  <c r="K33"/>
  <c r="L33"/>
  <c r="M33"/>
  <c r="AP32"/>
  <c r="AQ32"/>
  <c r="AR32"/>
  <c r="AS32"/>
  <c r="AT32"/>
  <c r="AU32"/>
  <c r="AV32"/>
  <c r="AW32"/>
  <c r="V32"/>
  <c r="W32"/>
  <c r="X32"/>
  <c r="Y32"/>
  <c r="Z32"/>
  <c r="AA32"/>
  <c r="AB32"/>
  <c r="AC32"/>
  <c r="G32"/>
  <c r="H32"/>
  <c r="I32"/>
  <c r="J32"/>
  <c r="K32"/>
  <c r="L32"/>
  <c r="M32"/>
  <c r="AP31"/>
  <c r="AQ31"/>
  <c r="AR31"/>
  <c r="AS31"/>
  <c r="AT31"/>
  <c r="AU31"/>
  <c r="AV31"/>
  <c r="AW31"/>
  <c r="V31"/>
  <c r="W31"/>
  <c r="X31"/>
  <c r="Y31"/>
  <c r="Z31"/>
  <c r="AA31"/>
  <c r="AB31"/>
  <c r="AC31"/>
  <c r="G31"/>
  <c r="H31"/>
  <c r="I31"/>
  <c r="J31"/>
  <c r="K31"/>
  <c r="L31"/>
  <c r="M31"/>
  <c r="AP30"/>
  <c r="AQ30"/>
  <c r="AR30"/>
  <c r="AS30"/>
  <c r="AT30"/>
  <c r="AU30"/>
  <c r="AV30"/>
  <c r="AW30"/>
  <c r="V30"/>
  <c r="W30"/>
  <c r="X30"/>
  <c r="Y30"/>
  <c r="Z30"/>
  <c r="AA30"/>
  <c r="AB30"/>
  <c r="AC30"/>
  <c r="G30"/>
  <c r="H30"/>
  <c r="I30"/>
  <c r="J30"/>
  <c r="K30"/>
  <c r="L30"/>
  <c r="M30"/>
  <c r="AP29"/>
  <c r="AQ29"/>
  <c r="AR29"/>
  <c r="AS29"/>
  <c r="AT29"/>
  <c r="AU29"/>
  <c r="AV29"/>
  <c r="AW29"/>
  <c r="V29"/>
  <c r="W29"/>
  <c r="X29"/>
  <c r="Y29"/>
  <c r="Z29"/>
  <c r="AA29"/>
  <c r="AB29"/>
  <c r="AC29"/>
  <c r="G29"/>
  <c r="H29"/>
  <c r="I29"/>
  <c r="J29"/>
  <c r="K29"/>
  <c r="L29"/>
  <c r="M29"/>
  <c r="AP28"/>
  <c r="AQ28"/>
  <c r="AR28"/>
  <c r="AS28"/>
  <c r="AT28"/>
  <c r="AU28"/>
  <c r="AV28"/>
  <c r="AC3"/>
  <c r="AW28"/>
  <c r="V28"/>
  <c r="W28"/>
  <c r="X28"/>
  <c r="Y28"/>
  <c r="Z28"/>
  <c r="AA28"/>
  <c r="AB28"/>
  <c r="AC28"/>
  <c r="G28"/>
  <c r="H28"/>
  <c r="I28"/>
  <c r="J28"/>
  <c r="K28"/>
  <c r="L28"/>
  <c r="M28"/>
  <c r="AF26"/>
  <c r="AG26"/>
  <c r="AF25"/>
  <c r="AG25"/>
  <c r="AF24"/>
  <c r="AG24"/>
  <c r="AF23"/>
  <c r="AG23"/>
  <c r="AF22"/>
  <c r="AG22"/>
  <c r="AF21"/>
  <c r="AG21"/>
  <c r="AF20"/>
  <c r="AG20"/>
  <c r="AF19"/>
  <c r="AG19"/>
  <c r="AF18"/>
  <c r="AG18"/>
  <c r="AF17"/>
  <c r="AG17"/>
  <c r="AF16"/>
  <c r="AG16"/>
  <c r="AF15"/>
  <c r="AG15"/>
  <c r="AF14"/>
  <c r="AG14"/>
  <c r="AF13"/>
  <c r="AG13"/>
  <c r="AF12"/>
  <c r="AG12"/>
  <c r="AF11"/>
  <c r="AG11"/>
  <c r="AF10"/>
  <c r="AG10"/>
  <c r="S9"/>
  <c r="AM9"/>
  <c r="AN9"/>
  <c r="AF9"/>
  <c r="AG9"/>
  <c r="T9"/>
  <c r="S8"/>
  <c r="AM8"/>
  <c r="AN8"/>
  <c r="AF8"/>
  <c r="AG8"/>
  <c r="T8"/>
  <c r="S7"/>
  <c r="AM7"/>
  <c r="AN7"/>
  <c r="AF7"/>
  <c r="AG7"/>
  <c r="T7"/>
  <c r="S6"/>
  <c r="AM6"/>
  <c r="AN6"/>
  <c r="AF6"/>
  <c r="AG6"/>
  <c r="T6"/>
  <c r="S5"/>
  <c r="AM5"/>
  <c r="AN5"/>
  <c r="AF5"/>
  <c r="AG5"/>
  <c r="T5"/>
  <c r="S4"/>
  <c r="AM4"/>
  <c r="AN4"/>
  <c r="AF4"/>
  <c r="AG4"/>
  <c r="T4"/>
  <c r="AF3"/>
  <c r="AG3"/>
  <c r="S7" i="2"/>
  <c r="AM7"/>
  <c r="AN7"/>
  <c r="AR4"/>
  <c r="AR5"/>
  <c r="AR6"/>
  <c r="AR7"/>
  <c r="AR8"/>
  <c r="AR9"/>
  <c r="AR10"/>
  <c r="AR11"/>
  <c r="AR12"/>
  <c r="AR13"/>
  <c r="AR14"/>
  <c r="AR18"/>
  <c r="AR19"/>
  <c r="AR20"/>
  <c r="AR21"/>
  <c r="AR22"/>
  <c r="AR23"/>
  <c r="AR24"/>
  <c r="AR25"/>
  <c r="AR26"/>
  <c r="AR3"/>
  <c r="AC3"/>
  <c r="S4"/>
  <c r="AM4"/>
  <c r="S5"/>
  <c r="AM5"/>
  <c r="S6"/>
  <c r="AM6"/>
  <c r="S8"/>
  <c r="AM8"/>
  <c r="S9"/>
  <c r="AM9"/>
  <c r="AM3"/>
  <c r="V29"/>
  <c r="W29"/>
  <c r="X29"/>
  <c r="V30"/>
  <c r="W30"/>
  <c r="X30"/>
  <c r="V31"/>
  <c r="W31"/>
  <c r="X31"/>
  <c r="V32"/>
  <c r="W32"/>
  <c r="X32"/>
  <c r="V33"/>
  <c r="W33"/>
  <c r="X33"/>
  <c r="V34"/>
  <c r="W34"/>
  <c r="X34"/>
  <c r="V35"/>
  <c r="W35"/>
  <c r="X35"/>
  <c r="V36"/>
  <c r="W36"/>
  <c r="X36"/>
  <c r="V37"/>
  <c r="W37"/>
  <c r="X37"/>
  <c r="V38"/>
  <c r="W38"/>
  <c r="X38"/>
  <c r="V39"/>
  <c r="W39"/>
  <c r="X39"/>
  <c r="V40"/>
  <c r="W40"/>
  <c r="X40"/>
  <c r="V41"/>
  <c r="W41"/>
  <c r="X41"/>
  <c r="V42"/>
  <c r="W42"/>
  <c r="X42"/>
  <c r="V43"/>
  <c r="W43"/>
  <c r="X43"/>
  <c r="V44"/>
  <c r="W44"/>
  <c r="X44"/>
  <c r="V45"/>
  <c r="W45"/>
  <c r="X45"/>
  <c r="V46"/>
  <c r="W46"/>
  <c r="X46"/>
  <c r="V47"/>
  <c r="W47"/>
  <c r="X47"/>
  <c r="V48"/>
  <c r="W48"/>
  <c r="X48"/>
  <c r="V49"/>
  <c r="W49"/>
  <c r="X49"/>
  <c r="V50"/>
  <c r="W50"/>
  <c r="X50"/>
  <c r="V51"/>
  <c r="W51"/>
  <c r="X51"/>
  <c r="V28"/>
  <c r="W28"/>
  <c r="X28"/>
  <c r="AN3"/>
  <c r="AP4"/>
  <c r="AP29"/>
  <c r="AQ29"/>
  <c r="AR29"/>
  <c r="AP5"/>
  <c r="AP30"/>
  <c r="AQ30"/>
  <c r="AR30"/>
  <c r="AP6"/>
  <c r="AP31"/>
  <c r="AQ31"/>
  <c r="AR31"/>
  <c r="AP7"/>
  <c r="AP32"/>
  <c r="AQ32"/>
  <c r="AR32"/>
  <c r="AP8"/>
  <c r="AP33"/>
  <c r="AQ33"/>
  <c r="AR33"/>
  <c r="AP9"/>
  <c r="AP34"/>
  <c r="AQ34"/>
  <c r="AR34"/>
  <c r="AP10"/>
  <c r="AP35"/>
  <c r="AQ35"/>
  <c r="AR35"/>
  <c r="AP11"/>
  <c r="AP36"/>
  <c r="AQ36"/>
  <c r="AR36"/>
  <c r="AP12"/>
  <c r="AP37"/>
  <c r="AQ37"/>
  <c r="AR37"/>
  <c r="AP13"/>
  <c r="AP38"/>
  <c r="AQ38"/>
  <c r="AR38"/>
  <c r="AP14"/>
  <c r="AP39"/>
  <c r="AQ39"/>
  <c r="AR39"/>
  <c r="AP15"/>
  <c r="AP40"/>
  <c r="AQ40"/>
  <c r="AR40"/>
  <c r="AP16"/>
  <c r="AP41"/>
  <c r="AQ41"/>
  <c r="AR41"/>
  <c r="AP17"/>
  <c r="AP42"/>
  <c r="AQ42"/>
  <c r="AR42"/>
  <c r="AP18"/>
  <c r="AP43"/>
  <c r="AQ43"/>
  <c r="AR43"/>
  <c r="AP19"/>
  <c r="AP44"/>
  <c r="AQ44"/>
  <c r="AR44"/>
  <c r="AP20"/>
  <c r="AP45"/>
  <c r="AQ45"/>
  <c r="AR45"/>
  <c r="AP21"/>
  <c r="AP46"/>
  <c r="AQ46"/>
  <c r="AR46"/>
  <c r="AP22"/>
  <c r="AP47"/>
  <c r="AQ47"/>
  <c r="AR47"/>
  <c r="AP23"/>
  <c r="AP48"/>
  <c r="AQ48"/>
  <c r="AR48"/>
  <c r="AP24"/>
  <c r="AP49"/>
  <c r="AQ49"/>
  <c r="AR49"/>
  <c r="AP25"/>
  <c r="AP50"/>
  <c r="AQ50"/>
  <c r="AR50"/>
  <c r="AP26"/>
  <c r="AP51"/>
  <c r="AQ51"/>
  <c r="AR51"/>
  <c r="AP3"/>
  <c r="AP28"/>
  <c r="AQ28"/>
  <c r="AR28"/>
  <c r="G29"/>
  <c r="H29"/>
  <c r="I29"/>
  <c r="J29"/>
  <c r="K29"/>
  <c r="L29"/>
  <c r="M29"/>
  <c r="G30"/>
  <c r="H30"/>
  <c r="I30"/>
  <c r="J30"/>
  <c r="K30"/>
  <c r="L30"/>
  <c r="M30"/>
  <c r="G31"/>
  <c r="H31"/>
  <c r="I31"/>
  <c r="J31"/>
  <c r="K31"/>
  <c r="L31"/>
  <c r="M31"/>
  <c r="G32"/>
  <c r="H32"/>
  <c r="I32"/>
  <c r="J32"/>
  <c r="K32"/>
  <c r="L32"/>
  <c r="M32"/>
  <c r="G33"/>
  <c r="H33"/>
  <c r="I33"/>
  <c r="J33"/>
  <c r="K33"/>
  <c r="L33"/>
  <c r="M33"/>
  <c r="G34"/>
  <c r="H34"/>
  <c r="I34"/>
  <c r="J34"/>
  <c r="K34"/>
  <c r="L34"/>
  <c r="M34"/>
  <c r="G35"/>
  <c r="H35"/>
  <c r="I35"/>
  <c r="J35"/>
  <c r="K35"/>
  <c r="L35"/>
  <c r="M35"/>
  <c r="G36"/>
  <c r="H36"/>
  <c r="I36"/>
  <c r="J36"/>
  <c r="K36"/>
  <c r="L36"/>
  <c r="M36"/>
  <c r="G37"/>
  <c r="H37"/>
  <c r="I37"/>
  <c r="J37"/>
  <c r="K37"/>
  <c r="L37"/>
  <c r="M37"/>
  <c r="G38"/>
  <c r="H38"/>
  <c r="I38"/>
  <c r="J38"/>
  <c r="K38"/>
  <c r="L38"/>
  <c r="M38"/>
  <c r="G39"/>
  <c r="H39"/>
  <c r="I39"/>
  <c r="J39"/>
  <c r="K39"/>
  <c r="L39"/>
  <c r="M39"/>
  <c r="G40"/>
  <c r="H40"/>
  <c r="I40"/>
  <c r="J40"/>
  <c r="K40"/>
  <c r="L40"/>
  <c r="M40"/>
  <c r="G41"/>
  <c r="H41"/>
  <c r="I41"/>
  <c r="J41"/>
  <c r="K41"/>
  <c r="L41"/>
  <c r="M41"/>
  <c r="G42"/>
  <c r="H42"/>
  <c r="I42"/>
  <c r="J42"/>
  <c r="K42"/>
  <c r="L42"/>
  <c r="M42"/>
  <c r="G43"/>
  <c r="H43"/>
  <c r="I43"/>
  <c r="J43"/>
  <c r="K43"/>
  <c r="L43"/>
  <c r="M43"/>
  <c r="G44"/>
  <c r="H44"/>
  <c r="I44"/>
  <c r="J44"/>
  <c r="K44"/>
  <c r="L44"/>
  <c r="M44"/>
  <c r="G45"/>
  <c r="H45"/>
  <c r="I45"/>
  <c r="J45"/>
  <c r="K45"/>
  <c r="L45"/>
  <c r="M45"/>
  <c r="G46"/>
  <c r="H46"/>
  <c r="I46"/>
  <c r="J46"/>
  <c r="K46"/>
  <c r="L46"/>
  <c r="M46"/>
  <c r="G47"/>
  <c r="H47"/>
  <c r="I47"/>
  <c r="J47"/>
  <c r="K47"/>
  <c r="L47"/>
  <c r="M47"/>
  <c r="G48"/>
  <c r="H48"/>
  <c r="I48"/>
  <c r="J48"/>
  <c r="K48"/>
  <c r="L48"/>
  <c r="M48"/>
  <c r="G49"/>
  <c r="H49"/>
  <c r="I49"/>
  <c r="J49"/>
  <c r="K49"/>
  <c r="L49"/>
  <c r="M49"/>
  <c r="G50"/>
  <c r="H50"/>
  <c r="I50"/>
  <c r="J50"/>
  <c r="K50"/>
  <c r="L50"/>
  <c r="M50"/>
  <c r="G51"/>
  <c r="H51"/>
  <c r="I51"/>
  <c r="J51"/>
  <c r="K51"/>
  <c r="L51"/>
  <c r="M51"/>
  <c r="G28"/>
  <c r="H28"/>
  <c r="I28"/>
  <c r="J28"/>
  <c r="K28"/>
  <c r="L28"/>
  <c r="M28"/>
  <c r="AZ4"/>
  <c r="BE4"/>
  <c r="AZ5"/>
  <c r="BE5"/>
  <c r="AZ6"/>
  <c r="BE6"/>
  <c r="AZ7"/>
  <c r="BE7"/>
  <c r="AZ8"/>
  <c r="BE8"/>
  <c r="AZ9"/>
  <c r="BE9"/>
  <c r="AZ10"/>
  <c r="BE10"/>
  <c r="AZ11"/>
  <c r="BE11"/>
  <c r="AZ12"/>
  <c r="BE12"/>
  <c r="AZ13"/>
  <c r="BE13"/>
  <c r="AZ14"/>
  <c r="BE14"/>
  <c r="AZ15"/>
  <c r="BE15"/>
  <c r="AZ16"/>
  <c r="BE16"/>
  <c r="AZ17"/>
  <c r="BE17"/>
  <c r="AZ18"/>
  <c r="BE18"/>
  <c r="AZ19"/>
  <c r="BE19"/>
  <c r="AZ20"/>
  <c r="BE20"/>
  <c r="AZ21"/>
  <c r="BE21"/>
  <c r="AZ22"/>
  <c r="BE22"/>
  <c r="AZ23"/>
  <c r="BE23"/>
  <c r="AZ24"/>
  <c r="BE24"/>
  <c r="AZ25"/>
  <c r="BE25"/>
  <c r="AZ26"/>
  <c r="BE26"/>
  <c r="AZ3"/>
  <c r="BE3"/>
  <c r="AS51"/>
  <c r="AT51"/>
  <c r="AU51"/>
  <c r="AV51"/>
  <c r="AW51"/>
  <c r="AS50"/>
  <c r="AT50"/>
  <c r="AU50"/>
  <c r="AV50"/>
  <c r="AW50"/>
  <c r="AS49"/>
  <c r="AT49"/>
  <c r="AU49"/>
  <c r="AV49"/>
  <c r="AW49"/>
  <c r="AS48"/>
  <c r="AT48"/>
  <c r="AU48"/>
  <c r="AV48"/>
  <c r="AW48"/>
  <c r="AS47"/>
  <c r="AT47"/>
  <c r="AU47"/>
  <c r="AV47"/>
  <c r="AW47"/>
  <c r="AS46"/>
  <c r="AT46"/>
  <c r="AU46"/>
  <c r="AV46"/>
  <c r="AW46"/>
  <c r="AS45"/>
  <c r="AT45"/>
  <c r="AU45"/>
  <c r="AV45"/>
  <c r="AW45"/>
  <c r="AS44"/>
  <c r="AT44"/>
  <c r="AU44"/>
  <c r="AV44"/>
  <c r="AW44"/>
  <c r="AS43"/>
  <c r="AT43"/>
  <c r="AU43"/>
  <c r="AV43"/>
  <c r="AW43"/>
  <c r="AS42"/>
  <c r="AT42"/>
  <c r="AU42"/>
  <c r="AV42"/>
  <c r="AW42"/>
  <c r="AS41"/>
  <c r="AT41"/>
  <c r="AU41"/>
  <c r="AV41"/>
  <c r="AW41"/>
  <c r="AS40"/>
  <c r="AT40"/>
  <c r="AU40"/>
  <c r="AV40"/>
  <c r="AW40"/>
  <c r="AS39"/>
  <c r="AT39"/>
  <c r="AU39"/>
  <c r="AV39"/>
  <c r="AW39"/>
  <c r="AS38"/>
  <c r="AT38"/>
  <c r="AU38"/>
  <c r="AV38"/>
  <c r="AW38"/>
  <c r="AS37"/>
  <c r="AT37"/>
  <c r="AU37"/>
  <c r="AV37"/>
  <c r="AW37"/>
  <c r="AS36"/>
  <c r="AT36"/>
  <c r="AU36"/>
  <c r="AV36"/>
  <c r="AW36"/>
  <c r="AS35"/>
  <c r="AT35"/>
  <c r="AU35"/>
  <c r="AV35"/>
  <c r="AW35"/>
  <c r="AS34"/>
  <c r="AT34"/>
  <c r="AU34"/>
  <c r="AV34"/>
  <c r="AW34"/>
  <c r="AS33"/>
  <c r="AT33"/>
  <c r="AU33"/>
  <c r="AV33"/>
  <c r="AW33"/>
  <c r="AS32"/>
  <c r="AT32"/>
  <c r="AU32"/>
  <c r="AV32"/>
  <c r="AW32"/>
  <c r="AS31"/>
  <c r="AT31"/>
  <c r="AU31"/>
  <c r="AV31"/>
  <c r="AW31"/>
  <c r="AS30"/>
  <c r="AT30"/>
  <c r="AU30"/>
  <c r="AV30"/>
  <c r="AW30"/>
  <c r="AS29"/>
  <c r="AT29"/>
  <c r="AU29"/>
  <c r="AV29"/>
  <c r="AW29"/>
  <c r="AS28"/>
  <c r="AT28"/>
  <c r="AU28"/>
  <c r="AV28"/>
  <c r="AW28"/>
  <c r="AF11"/>
  <c r="AF9"/>
  <c r="AF10"/>
  <c r="AF12"/>
  <c r="AF13"/>
  <c r="AF14"/>
  <c r="AF15"/>
  <c r="AF16"/>
  <c r="AF17"/>
  <c r="AF18"/>
  <c r="AF19"/>
  <c r="AF20"/>
  <c r="AF21"/>
  <c r="AF22"/>
  <c r="AF23"/>
  <c r="AF24"/>
  <c r="AF25"/>
  <c r="AF26"/>
  <c r="AF8"/>
  <c r="AF7"/>
  <c r="AF6"/>
  <c r="AF5"/>
  <c r="AF4"/>
  <c r="AF3"/>
  <c r="Y51"/>
  <c r="Z51"/>
  <c r="AA51"/>
  <c r="AB51"/>
  <c r="AC51"/>
  <c r="Y50"/>
  <c r="Z50"/>
  <c r="AA50"/>
  <c r="AB50"/>
  <c r="AC50"/>
  <c r="Y49"/>
  <c r="Z49"/>
  <c r="AA49"/>
  <c r="AB49"/>
  <c r="AC49"/>
  <c r="Y48"/>
  <c r="Z48"/>
  <c r="AA48"/>
  <c r="AB48"/>
  <c r="AC48"/>
  <c r="Y47"/>
  <c r="Z47"/>
  <c r="AA47"/>
  <c r="AB47"/>
  <c r="AC47"/>
  <c r="Y46"/>
  <c r="Z46"/>
  <c r="AA46"/>
  <c r="AB46"/>
  <c r="AC46"/>
  <c r="Y45"/>
  <c r="Z45"/>
  <c r="AA45"/>
  <c r="AB45"/>
  <c r="AC45"/>
  <c r="Y44"/>
  <c r="Z44"/>
  <c r="AA44"/>
  <c r="AB44"/>
  <c r="AC44"/>
  <c r="Y43"/>
  <c r="Z43"/>
  <c r="AA43"/>
  <c r="AB43"/>
  <c r="AC43"/>
  <c r="Y42"/>
  <c r="Z42"/>
  <c r="AA42"/>
  <c r="AB42"/>
  <c r="AC42"/>
  <c r="Y41"/>
  <c r="Z41"/>
  <c r="AA41"/>
  <c r="AB41"/>
  <c r="AC41"/>
  <c r="Y40"/>
  <c r="Z40"/>
  <c r="AA40"/>
  <c r="AB40"/>
  <c r="AC40"/>
  <c r="Y39"/>
  <c r="Z39"/>
  <c r="AA39"/>
  <c r="AB39"/>
  <c r="AC39"/>
  <c r="Y38"/>
  <c r="Z38"/>
  <c r="AA38"/>
  <c r="AB38"/>
  <c r="AC38"/>
  <c r="Y37"/>
  <c r="Z37"/>
  <c r="AA37"/>
  <c r="AB37"/>
  <c r="AC37"/>
  <c r="Y36"/>
  <c r="Z36"/>
  <c r="AA36"/>
  <c r="AB36"/>
  <c r="AC36"/>
  <c r="Y35"/>
  <c r="Z35"/>
  <c r="AA35"/>
  <c r="AB35"/>
  <c r="AC35"/>
  <c r="Y34"/>
  <c r="Z34"/>
  <c r="AA34"/>
  <c r="AB34"/>
  <c r="AC34"/>
  <c r="Y33"/>
  <c r="Z33"/>
  <c r="AA33"/>
  <c r="AB33"/>
  <c r="AC33"/>
  <c r="Y32"/>
  <c r="Z32"/>
  <c r="AA32"/>
  <c r="AB32"/>
  <c r="AC32"/>
  <c r="Y31"/>
  <c r="Z31"/>
  <c r="AA31"/>
  <c r="AB31"/>
  <c r="AC31"/>
  <c r="Y30"/>
  <c r="Z30"/>
  <c r="AA30"/>
  <c r="AB30"/>
  <c r="AC30"/>
  <c r="Y29"/>
  <c r="Z29"/>
  <c r="AA29"/>
  <c r="AB29"/>
  <c r="AC29"/>
  <c r="Y28"/>
  <c r="Z28"/>
  <c r="AA28"/>
  <c r="AB28"/>
  <c r="AC28"/>
  <c r="T5"/>
  <c r="T6"/>
  <c r="T8"/>
  <c r="T7"/>
  <c r="T4"/>
  <c r="T9"/>
  <c r="AN5"/>
  <c r="AN6"/>
  <c r="AN9"/>
  <c r="AN8"/>
  <c r="AN4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4"/>
  <c r="AG3"/>
  <c r="BA3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A8"/>
  <c r="BA7"/>
  <c r="BA6"/>
  <c r="BA5"/>
  <c r="BA4"/>
</calcChain>
</file>

<file path=xl/sharedStrings.xml><?xml version="1.0" encoding="utf-8"?>
<sst xmlns="http://schemas.openxmlformats.org/spreadsheetml/2006/main" count="162" uniqueCount="41">
  <si>
    <t>Elec</t>
  </si>
  <si>
    <t>Total</t>
  </si>
  <si>
    <t>Appliances</t>
  </si>
  <si>
    <t>Fridge/Freezer</t>
  </si>
  <si>
    <t>Television</t>
  </si>
  <si>
    <t>Computer</t>
  </si>
  <si>
    <t>Dishwasher</t>
  </si>
  <si>
    <t>-</t>
  </si>
  <si>
    <t>Thermal Load</t>
  </si>
  <si>
    <t>Fridge/ Freezer</t>
  </si>
  <si>
    <t>Thermal</t>
  </si>
  <si>
    <t>2020 - MODIFICATIONS</t>
  </si>
  <si>
    <t>2020 ELECTRICAL BREAKDOWN</t>
  </si>
  <si>
    <t>Appliance Consumption 1989</t>
  </si>
  <si>
    <t>Appliance Efficiency improvement</t>
  </si>
  <si>
    <t>Appliance consumption 2020</t>
  </si>
  <si>
    <t>2050 ELECTRICAL BREAKDOWN</t>
  </si>
  <si>
    <t>Appliance consumption 2050</t>
  </si>
  <si>
    <t>Gas efficiency improvement</t>
  </si>
  <si>
    <t>Scale factor (number of houses)</t>
  </si>
  <si>
    <t>Domestic lighting</t>
  </si>
  <si>
    <t>Washing machine</t>
  </si>
  <si>
    <t>Misc.</t>
  </si>
  <si>
    <t>Thermal time shift</t>
  </si>
  <si>
    <t xml:space="preserve">Total </t>
  </si>
  <si>
    <t>PRESENT SCENARIO</t>
  </si>
  <si>
    <t>2020 SCENARIO MODIFICATIONS</t>
  </si>
  <si>
    <t>Hour</t>
  </si>
  <si>
    <t>PRESENT SCENARIO ELECTRICAL BREAKDOWN</t>
  </si>
  <si>
    <t>2050 SCENARIO MODIFICATIONS</t>
  </si>
  <si>
    <t>2050 SCENARIO CASE 1</t>
  </si>
  <si>
    <t>2050 SCENARIO CASE 2</t>
  </si>
  <si>
    <t>FIGURES</t>
  </si>
  <si>
    <t>Appliance efficiency improvement</t>
  </si>
  <si>
    <t>Appliance consumption 1989</t>
  </si>
  <si>
    <t>Electric oven</t>
  </si>
  <si>
    <t>Miscellaneous</t>
  </si>
  <si>
    <t>OCCUPANCY LEVELS (THERMAL LOAD)</t>
  </si>
  <si>
    <t>2050 Case 1 thermal load</t>
  </si>
  <si>
    <t>Thermal load</t>
  </si>
  <si>
    <t>Average efficiency improvement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</si>
</sst>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20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2" fontId="2" fillId="2" borderId="9" xfId="0" applyNumberFormat="1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16" xfId="0" applyNumberFormat="1" applyFill="1" applyBorder="1" applyAlignment="1">
      <alignment horizontal="center"/>
    </xf>
    <xf numFmtId="0" fontId="0" fillId="3" borderId="12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17" xfId="0" applyNumberForma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2" fontId="2" fillId="5" borderId="9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2" fontId="2" fillId="5" borderId="4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2" fillId="5" borderId="19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0" fillId="0" borderId="0" xfId="0" applyFill="1"/>
    <xf numFmtId="164" fontId="0" fillId="0" borderId="0" xfId="0" applyNumberFormat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2" fontId="2" fillId="4" borderId="3" xfId="0" applyNumberFormat="1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wrapText="1"/>
    </xf>
    <xf numFmtId="2" fontId="2" fillId="4" borderId="14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wrapText="1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5" fillId="5" borderId="10" xfId="0" applyFont="1" applyFill="1" applyBorder="1"/>
    <xf numFmtId="0" fontId="5" fillId="5" borderId="14" xfId="0" applyFont="1" applyFill="1" applyBorder="1"/>
    <xf numFmtId="0" fontId="5" fillId="5" borderId="15" xfId="0" applyFont="1" applyFill="1" applyBorder="1"/>
    <xf numFmtId="0" fontId="0" fillId="6" borderId="0" xfId="0" applyFill="1" applyAlignment="1">
      <alignment horizontal="center"/>
    </xf>
    <xf numFmtId="0" fontId="6" fillId="6" borderId="0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0" fillId="6" borderId="0" xfId="0" applyFill="1" applyAlignment="1"/>
    <xf numFmtId="0" fontId="0" fillId="6" borderId="0" xfId="0" applyFill="1"/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5" fillId="0" borderId="0" xfId="0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2" fontId="2" fillId="5" borderId="26" xfId="0" applyNumberFormat="1" applyFont="1" applyFill="1" applyBorder="1" applyAlignment="1">
      <alignment horizontal="center"/>
    </xf>
    <xf numFmtId="2" fontId="2" fillId="5" borderId="27" xfId="0" applyNumberFormat="1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2" fontId="2" fillId="5" borderId="15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2" fillId="5" borderId="28" xfId="0" applyNumberFormat="1" applyFont="1" applyFill="1" applyBorder="1" applyAlignment="1">
      <alignment horizontal="center"/>
    </xf>
    <xf numFmtId="164" fontId="2" fillId="5" borderId="6" xfId="0" applyNumberFormat="1" applyFont="1" applyFill="1" applyBorder="1" applyAlignment="1">
      <alignment horizontal="center"/>
    </xf>
    <xf numFmtId="2" fontId="2" fillId="5" borderId="29" xfId="0" applyNumberFormat="1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 wrapText="1"/>
    </xf>
    <xf numFmtId="0" fontId="0" fillId="0" borderId="0" xfId="0" applyFill="1" applyBorder="1"/>
    <xf numFmtId="2" fontId="2" fillId="3" borderId="10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0" fillId="5" borderId="27" xfId="0" applyNumberFormat="1" applyFill="1" applyBorder="1" applyAlignment="1">
      <alignment horizontal="center"/>
    </xf>
    <xf numFmtId="2" fontId="2" fillId="5" borderId="30" xfId="0" applyNumberFormat="1" applyFont="1" applyFill="1" applyBorder="1" applyAlignment="1">
      <alignment horizontal="center"/>
    </xf>
    <xf numFmtId="2" fontId="0" fillId="5" borderId="29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2" fontId="2" fillId="5" borderId="10" xfId="0" applyNumberFormat="1" applyFon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2" fontId="2" fillId="7" borderId="10" xfId="0" applyNumberFormat="1" applyFont="1" applyFill="1" applyBorder="1" applyAlignment="1">
      <alignment horizontal="center"/>
    </xf>
    <xf numFmtId="2" fontId="2" fillId="7" borderId="9" xfId="0" applyNumberFormat="1" applyFont="1" applyFill="1" applyBorder="1" applyAlignment="1">
      <alignment horizontal="center"/>
    </xf>
    <xf numFmtId="2" fontId="2" fillId="7" borderId="14" xfId="0" applyNumberFormat="1" applyFont="1" applyFill="1" applyBorder="1" applyAlignment="1">
      <alignment horizontal="center"/>
    </xf>
    <xf numFmtId="2" fontId="2" fillId="7" borderId="3" xfId="0" applyNumberFormat="1" applyFont="1" applyFill="1" applyBorder="1" applyAlignment="1">
      <alignment horizontal="center"/>
    </xf>
    <xf numFmtId="2" fontId="2" fillId="7" borderId="15" xfId="0" applyNumberFormat="1" applyFont="1" applyFill="1" applyBorder="1" applyAlignment="1">
      <alignment horizontal="center"/>
    </xf>
    <xf numFmtId="2" fontId="2" fillId="7" borderId="6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6" fillId="0" borderId="16" xfId="0" applyFont="1" applyFill="1" applyBorder="1" applyAlignment="1">
      <alignment wrapText="1"/>
    </xf>
    <xf numFmtId="0" fontId="6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2" fontId="2" fillId="6" borderId="0" xfId="0" applyNumberFormat="1" applyFon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9" fontId="2" fillId="0" borderId="0" xfId="0" applyNumberFormat="1" applyFont="1" applyFill="1" applyAlignment="1">
      <alignment horizontal="center"/>
    </xf>
    <xf numFmtId="164" fontId="2" fillId="5" borderId="22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Fill="1"/>
    <xf numFmtId="0" fontId="3" fillId="7" borderId="12" xfId="0" applyFont="1" applyFill="1" applyBorder="1" applyAlignment="1">
      <alignment horizontal="center" wrapText="1"/>
    </xf>
    <xf numFmtId="2" fontId="0" fillId="7" borderId="3" xfId="0" applyNumberFormat="1" applyFill="1" applyBorder="1" applyAlignment="1">
      <alignment horizontal="center"/>
    </xf>
    <xf numFmtId="2" fontId="0" fillId="7" borderId="10" xfId="0" applyNumberFormat="1" applyFill="1" applyBorder="1" applyAlignment="1">
      <alignment horizontal="center"/>
    </xf>
    <xf numFmtId="2" fontId="0" fillId="7" borderId="9" xfId="0" applyNumberFormat="1" applyFill="1" applyBorder="1" applyAlignment="1">
      <alignment horizontal="center"/>
    </xf>
    <xf numFmtId="2" fontId="0" fillId="7" borderId="4" xfId="0" applyNumberFormat="1" applyFill="1" applyBorder="1" applyAlignment="1">
      <alignment horizontal="center"/>
    </xf>
    <xf numFmtId="2" fontId="0" fillId="7" borderId="14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2" fontId="0" fillId="7" borderId="15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 wrapText="1"/>
    </xf>
    <xf numFmtId="2" fontId="0" fillId="6" borderId="0" xfId="0" applyNumberFormat="1" applyFill="1"/>
    <xf numFmtId="0" fontId="3" fillId="5" borderId="37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wrapText="1"/>
    </xf>
    <xf numFmtId="0" fontId="6" fillId="5" borderId="20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wrapText="1"/>
    </xf>
    <xf numFmtId="0" fontId="8" fillId="8" borderId="32" xfId="0" applyFont="1" applyFill="1" applyBorder="1" applyAlignment="1">
      <alignment horizontal="center" wrapText="1"/>
    </xf>
    <xf numFmtId="0" fontId="8" fillId="8" borderId="33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wrapText="1"/>
    </xf>
    <xf numFmtId="0" fontId="7" fillId="7" borderId="1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Typical summer day </a:t>
            </a:r>
          </a:p>
        </c:rich>
      </c:tx>
      <c:layout>
        <c:manualLayout>
          <c:xMode val="edge"/>
          <c:yMode val="edge"/>
          <c:x val="0.35338352298439191"/>
          <c:y val="4.01459573650854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733542319749224"/>
          <c:y val="0.18092134322532774"/>
          <c:w val="0.68025078369905967"/>
          <c:h val="0.65460631457891305"/>
        </c:manualLayout>
      </c:layout>
      <c:scatterChart>
        <c:scatterStyle val="smoothMarker"/>
        <c:ser>
          <c:idx val="1"/>
          <c:order val="0"/>
          <c:tx>
            <c:v>2012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yVal>
            <c:numRef>
              <c:f>Summer!$D$3:$D$26</c:f>
              <c:numCache>
                <c:formatCode>0.00</c:formatCode>
                <c:ptCount val="24"/>
                <c:pt idx="0">
                  <c:v>27.205277417659026</c:v>
                </c:pt>
                <c:pt idx="1">
                  <c:v>22.078707474601824</c:v>
                </c:pt>
                <c:pt idx="2">
                  <c:v>18.625310626018909</c:v>
                </c:pt>
                <c:pt idx="3">
                  <c:v>24.581581823346347</c:v>
                </c:pt>
                <c:pt idx="4">
                  <c:v>38.830137534680723</c:v>
                </c:pt>
                <c:pt idx="5">
                  <c:v>58.167251156682482</c:v>
                </c:pt>
                <c:pt idx="6">
                  <c:v>73.210338061347514</c:v>
                </c:pt>
                <c:pt idx="7">
                  <c:v>62.868171476190319</c:v>
                </c:pt>
                <c:pt idx="8">
                  <c:v>42.243885831097849</c:v>
                </c:pt>
                <c:pt idx="9">
                  <c:v>24.828145024376472</c:v>
                </c:pt>
                <c:pt idx="10">
                  <c:v>29.813448883395683</c:v>
                </c:pt>
                <c:pt idx="11">
                  <c:v>36.873086204270116</c:v>
                </c:pt>
                <c:pt idx="12">
                  <c:v>40.333820546276677</c:v>
                </c:pt>
                <c:pt idx="13">
                  <c:v>28.774784165406569</c:v>
                </c:pt>
                <c:pt idx="14">
                  <c:v>35.24317236910673</c:v>
                </c:pt>
                <c:pt idx="15">
                  <c:v>44.830948186630501</c:v>
                </c:pt>
                <c:pt idx="16">
                  <c:v>108.90819842164902</c:v>
                </c:pt>
                <c:pt idx="17">
                  <c:v>140.8903215817403</c:v>
                </c:pt>
                <c:pt idx="18">
                  <c:v>88.238776505316224</c:v>
                </c:pt>
                <c:pt idx="19">
                  <c:v>68.141812026198949</c:v>
                </c:pt>
                <c:pt idx="20">
                  <c:v>58.437825693075908</c:v>
                </c:pt>
                <c:pt idx="21">
                  <c:v>55.458585999639809</c:v>
                </c:pt>
                <c:pt idx="22">
                  <c:v>46.248859912710813</c:v>
                </c:pt>
                <c:pt idx="23">
                  <c:v>27.890316732405637</c:v>
                </c:pt>
              </c:numCache>
            </c:numRef>
          </c:yVal>
          <c:smooth val="1"/>
        </c:ser>
        <c:ser>
          <c:idx val="0"/>
          <c:order val="1"/>
          <c:tx>
            <c:v>2020</c:v>
          </c:tx>
          <c:spPr>
            <a:ln w="38100">
              <a:solidFill>
                <a:srgbClr val="00CC66"/>
              </a:solidFill>
              <a:prstDash val="solid"/>
            </a:ln>
          </c:spPr>
          <c:marker>
            <c:symbol val="none"/>
          </c:marker>
          <c:yVal>
            <c:numRef>
              <c:f>Summer!$AG$3:$AG$26</c:f>
              <c:numCache>
                <c:formatCode>0.00</c:formatCode>
                <c:ptCount val="24"/>
                <c:pt idx="0">
                  <c:v>19.353265026161225</c:v>
                </c:pt>
                <c:pt idx="1">
                  <c:v>16.344381114203536</c:v>
                </c:pt>
                <c:pt idx="2">
                  <c:v>13.552848508323503</c:v>
                </c:pt>
                <c:pt idx="3">
                  <c:v>18.420972330907745</c:v>
                </c:pt>
                <c:pt idx="4">
                  <c:v>29.819604313257923</c:v>
                </c:pt>
                <c:pt idx="5">
                  <c:v>45.275340054652219</c:v>
                </c:pt>
                <c:pt idx="6">
                  <c:v>56.422573338709839</c:v>
                </c:pt>
                <c:pt idx="7">
                  <c:v>47.1792205337605</c:v>
                </c:pt>
                <c:pt idx="8">
                  <c:v>33.010598343558549</c:v>
                </c:pt>
                <c:pt idx="9">
                  <c:v>18.509789531047272</c:v>
                </c:pt>
                <c:pt idx="10">
                  <c:v>23.14862239459249</c:v>
                </c:pt>
                <c:pt idx="11">
                  <c:v>31.449128173749113</c:v>
                </c:pt>
                <c:pt idx="12">
                  <c:v>31.686359912713307</c:v>
                </c:pt>
                <c:pt idx="13">
                  <c:v>22.194891358680611</c:v>
                </c:pt>
                <c:pt idx="14">
                  <c:v>25.227258336575005</c:v>
                </c:pt>
                <c:pt idx="15">
                  <c:v>33.232161178503304</c:v>
                </c:pt>
                <c:pt idx="16">
                  <c:v>87.164510224329746</c:v>
                </c:pt>
                <c:pt idx="17">
                  <c:v>114.62502673763835</c:v>
                </c:pt>
                <c:pt idx="18">
                  <c:v>70.994758336650506</c:v>
                </c:pt>
                <c:pt idx="19">
                  <c:v>53.569053901960089</c:v>
                </c:pt>
                <c:pt idx="20">
                  <c:v>45.951067130397462</c:v>
                </c:pt>
                <c:pt idx="21">
                  <c:v>40.484189172261225</c:v>
                </c:pt>
                <c:pt idx="22">
                  <c:v>33.563308510278667</c:v>
                </c:pt>
                <c:pt idx="23">
                  <c:v>20.12783910671223</c:v>
                </c:pt>
              </c:numCache>
            </c:numRef>
          </c:yVal>
          <c:smooth val="1"/>
        </c:ser>
        <c:ser>
          <c:idx val="2"/>
          <c:order val="2"/>
          <c:tx>
            <c:v>2050 Case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yVal>
            <c:numRef>
              <c:f>Summer!$BA$3:$BA$26</c:f>
              <c:numCache>
                <c:formatCode>0.00</c:formatCode>
                <c:ptCount val="24"/>
                <c:pt idx="0">
                  <c:v>6.8716401573577155</c:v>
                </c:pt>
                <c:pt idx="1">
                  <c:v>6.0037339328040176</c:v>
                </c:pt>
                <c:pt idx="2">
                  <c:v>5.4598556971580638</c:v>
                </c:pt>
                <c:pt idx="3">
                  <c:v>6.7525608479703383</c:v>
                </c:pt>
                <c:pt idx="4">
                  <c:v>10.102442644712131</c:v>
                </c:pt>
                <c:pt idx="5">
                  <c:v>13.781067902764978</c:v>
                </c:pt>
                <c:pt idx="6">
                  <c:v>16.022099696280655</c:v>
                </c:pt>
                <c:pt idx="7">
                  <c:v>13.667443530369059</c:v>
                </c:pt>
                <c:pt idx="8">
                  <c:v>11.016004489148148</c:v>
                </c:pt>
                <c:pt idx="9">
                  <c:v>6.9715759530379984</c:v>
                </c:pt>
                <c:pt idx="10">
                  <c:v>8.7039737045263799</c:v>
                </c:pt>
                <c:pt idx="11">
                  <c:v>11.222741192403188</c:v>
                </c:pt>
                <c:pt idx="12">
                  <c:v>11.46369879109862</c:v>
                </c:pt>
                <c:pt idx="13">
                  <c:v>7.8997998667971991</c:v>
                </c:pt>
                <c:pt idx="14">
                  <c:v>8.6488642660775916</c:v>
                </c:pt>
                <c:pt idx="15">
                  <c:v>10.111162027043955</c:v>
                </c:pt>
                <c:pt idx="16">
                  <c:v>24.797178175938164</c:v>
                </c:pt>
                <c:pt idx="17">
                  <c:v>31.055290371625709</c:v>
                </c:pt>
                <c:pt idx="18">
                  <c:v>20.151223199367994</c:v>
                </c:pt>
                <c:pt idx="19">
                  <c:v>16.904138785170236</c:v>
                </c:pt>
                <c:pt idx="20">
                  <c:v>15.598156190042115</c:v>
                </c:pt>
                <c:pt idx="21">
                  <c:v>14.750886625633747</c:v>
                </c:pt>
                <c:pt idx="22">
                  <c:v>12.233677480160267</c:v>
                </c:pt>
                <c:pt idx="23">
                  <c:v>7.4725702219955696</c:v>
                </c:pt>
              </c:numCache>
            </c:numRef>
          </c:yVal>
          <c:smooth val="1"/>
        </c:ser>
        <c:ser>
          <c:idx val="3"/>
          <c:order val="3"/>
          <c:tx>
            <c:v>2050 Case 2</c:v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yVal>
            <c:numRef>
              <c:f>Summer!$BE$3:$BE$26</c:f>
              <c:numCache>
                <c:formatCode>0.00</c:formatCode>
                <c:ptCount val="24"/>
                <c:pt idx="0">
                  <c:v>17.452573525931484</c:v>
                </c:pt>
                <c:pt idx="1">
                  <c:v>13.060786959029858</c:v>
                </c:pt>
                <c:pt idx="2">
                  <c:v>11.430763751624164</c:v>
                </c:pt>
                <c:pt idx="3">
                  <c:v>10.562111798419606</c:v>
                </c:pt>
                <c:pt idx="4">
                  <c:v>9.3312064006339099</c:v>
                </c:pt>
                <c:pt idx="5">
                  <c:v>6.3319026097376838</c:v>
                </c:pt>
                <c:pt idx="6">
                  <c:v>6.4599823879134384</c:v>
                </c:pt>
                <c:pt idx="7">
                  <c:v>6.3211843245460475</c:v>
                </c:pt>
                <c:pt idx="8">
                  <c:v>5.7428344297185339</c:v>
                </c:pt>
                <c:pt idx="9">
                  <c:v>7.427933134005352</c:v>
                </c:pt>
                <c:pt idx="10">
                  <c:v>11.156927093941253</c:v>
                </c:pt>
                <c:pt idx="11">
                  <c:v>15.964217405371336</c:v>
                </c:pt>
                <c:pt idx="12">
                  <c:v>18.445471960188765</c:v>
                </c:pt>
                <c:pt idx="13">
                  <c:v>14.643568389005148</c:v>
                </c:pt>
                <c:pt idx="14">
                  <c:v>11.717971935942092</c:v>
                </c:pt>
                <c:pt idx="15">
                  <c:v>6.5196799099382732</c:v>
                </c:pt>
                <c:pt idx="16">
                  <c:v>8.9984321999421901</c:v>
                </c:pt>
                <c:pt idx="17">
                  <c:v>10.847814807045552</c:v>
                </c:pt>
                <c:pt idx="18">
                  <c:v>12.150633970071301</c:v>
                </c:pt>
                <c:pt idx="19">
                  <c:v>10.449576442559458</c:v>
                </c:pt>
                <c:pt idx="20">
                  <c:v>11.831310525141127</c:v>
                </c:pt>
                <c:pt idx="21">
                  <c:v>14.076460611322808</c:v>
                </c:pt>
                <c:pt idx="22">
                  <c:v>26.350706310819589</c:v>
                </c:pt>
                <c:pt idx="23">
                  <c:v>30.38773486663483</c:v>
                </c:pt>
              </c:numCache>
            </c:numRef>
          </c:yVal>
          <c:smooth val="1"/>
        </c:ser>
        <c:axId val="70203264"/>
        <c:axId val="70230400"/>
      </c:scatterChart>
      <c:valAx>
        <c:axId val="70203264"/>
        <c:scaling>
          <c:orientation val="minMax"/>
          <c:max val="24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6865203761755486"/>
              <c:y val="0.891448800255705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30400"/>
        <c:crosses val="autoZero"/>
        <c:crossBetween val="midCat"/>
        <c:majorUnit val="4"/>
      </c:valAx>
      <c:valAx>
        <c:axId val="70230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Demand</a:t>
                </a:r>
                <a:r>
                  <a:rPr lang="en-US" baseline="0"/>
                  <a:t> </a:t>
                </a:r>
                <a:r>
                  <a:rPr lang="en-US"/>
                  <a:t>(kW)</a:t>
                </a:r>
              </a:p>
            </c:rich>
          </c:tx>
          <c:layout>
            <c:manualLayout>
              <c:xMode val="edge"/>
              <c:yMode val="edge"/>
              <c:x val="3.1578999333547249E-2"/>
              <c:y val="0.23722681006337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032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699059561128542"/>
          <c:y val="0.24671092257999239"/>
          <c:w val="0.15673981191222577"/>
          <c:h val="0.2960531070959908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Demand profile - Present scenario - Winter day</a:t>
            </a:r>
          </a:p>
        </c:rich>
      </c:tx>
      <c:layout>
        <c:manualLayout>
          <c:xMode val="edge"/>
          <c:yMode val="edge"/>
          <c:x val="0.16792478193444704"/>
          <c:y val="5.05784658273647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11030478955009"/>
          <c:y val="0.1751417260927737"/>
          <c:w val="0.7242380261248188"/>
          <c:h val="0.65254417302307643"/>
        </c:manualLayout>
      </c:layout>
      <c:scatterChart>
        <c:scatterStyle val="smoothMarker"/>
        <c:ser>
          <c:idx val="1"/>
          <c:order val="0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Winter!$D$3:$D$26</c:f>
              <c:numCache>
                <c:formatCode>0.00</c:formatCode>
                <c:ptCount val="24"/>
                <c:pt idx="0">
                  <c:v>54.731317807564103</c:v>
                </c:pt>
                <c:pt idx="1">
                  <c:v>34.232762197862499</c:v>
                </c:pt>
                <c:pt idx="2">
                  <c:v>26.738359781953008</c:v>
                </c:pt>
                <c:pt idx="3">
                  <c:v>23.210317008846751</c:v>
                </c:pt>
                <c:pt idx="4">
                  <c:v>23.36133336260357</c:v>
                </c:pt>
                <c:pt idx="5">
                  <c:v>49.805643777632866</c:v>
                </c:pt>
                <c:pt idx="6">
                  <c:v>112.35131867347523</c:v>
                </c:pt>
                <c:pt idx="7">
                  <c:v>129.00726523252965</c:v>
                </c:pt>
                <c:pt idx="8">
                  <c:v>127.56146537485036</c:v>
                </c:pt>
                <c:pt idx="9">
                  <c:v>91.263716197886993</c:v>
                </c:pt>
                <c:pt idx="10">
                  <c:v>82.118243490261875</c:v>
                </c:pt>
                <c:pt idx="11">
                  <c:v>89.258819516881985</c:v>
                </c:pt>
                <c:pt idx="12">
                  <c:v>93.153624148803843</c:v>
                </c:pt>
                <c:pt idx="13">
                  <c:v>97.589861902564166</c:v>
                </c:pt>
                <c:pt idx="14">
                  <c:v>98.260415383553052</c:v>
                </c:pt>
                <c:pt idx="15">
                  <c:v>99.212062725766287</c:v>
                </c:pt>
                <c:pt idx="16">
                  <c:v>123.63138181878159</c:v>
                </c:pt>
                <c:pt idx="17">
                  <c:v>150.40433020612227</c:v>
                </c:pt>
                <c:pt idx="18">
                  <c:v>157.82067115430485</c:v>
                </c:pt>
                <c:pt idx="19">
                  <c:v>154.64555964719378</c:v>
                </c:pt>
                <c:pt idx="20">
                  <c:v>140.78104080892246</c:v>
                </c:pt>
                <c:pt idx="21">
                  <c:v>113.20532069869678</c:v>
                </c:pt>
                <c:pt idx="22">
                  <c:v>101.50807057053787</c:v>
                </c:pt>
                <c:pt idx="23">
                  <c:v>75.477880805328724</c:v>
                </c:pt>
              </c:numCache>
            </c:numRef>
          </c:yVal>
          <c:smooth val="1"/>
        </c:ser>
        <c:ser>
          <c:idx val="0"/>
          <c:order val="1"/>
          <c:tx>
            <c:v>Electrical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Winter!$C$3:$C$26</c:f>
              <c:numCache>
                <c:formatCode>0.00</c:formatCode>
                <c:ptCount val="24"/>
                <c:pt idx="0">
                  <c:v>12.888539988455678</c:v>
                </c:pt>
                <c:pt idx="1">
                  <c:v>8.9728398929150774</c:v>
                </c:pt>
                <c:pt idx="2">
                  <c:v>7.2439453733775725</c:v>
                </c:pt>
                <c:pt idx="3">
                  <c:v>6.5177759476137123</c:v>
                </c:pt>
                <c:pt idx="4">
                  <c:v>6.2364775431958135</c:v>
                </c:pt>
                <c:pt idx="5">
                  <c:v>6.6526633417072922</c:v>
                </c:pt>
                <c:pt idx="6">
                  <c:v>7.4068404917933881</c:v>
                </c:pt>
                <c:pt idx="7">
                  <c:v>8.8857452472019496</c:v>
                </c:pt>
                <c:pt idx="8">
                  <c:v>12.536182482960397</c:v>
                </c:pt>
                <c:pt idx="9">
                  <c:v>13.202223425747714</c:v>
                </c:pt>
                <c:pt idx="10">
                  <c:v>14.004427355427829</c:v>
                </c:pt>
                <c:pt idx="11">
                  <c:v>16.332266247405389</c:v>
                </c:pt>
                <c:pt idx="12">
                  <c:v>17.724047261092878</c:v>
                </c:pt>
                <c:pt idx="13">
                  <c:v>17.1945835458184</c:v>
                </c:pt>
                <c:pt idx="14">
                  <c:v>15.923829598561623</c:v>
                </c:pt>
                <c:pt idx="15">
                  <c:v>15.491462804412629</c:v>
                </c:pt>
                <c:pt idx="16">
                  <c:v>17.159946998804859</c:v>
                </c:pt>
                <c:pt idx="17">
                  <c:v>20.962395514986852</c:v>
                </c:pt>
                <c:pt idx="18">
                  <c:v>25.026608792906522</c:v>
                </c:pt>
                <c:pt idx="19">
                  <c:v>27.230654000436839</c:v>
                </c:pt>
                <c:pt idx="20">
                  <c:v>27.022188682442739</c:v>
                </c:pt>
                <c:pt idx="21">
                  <c:v>24.658392874161155</c:v>
                </c:pt>
                <c:pt idx="22">
                  <c:v>22.383875175338293</c:v>
                </c:pt>
                <c:pt idx="23">
                  <c:v>17.855518371515601</c:v>
                </c:pt>
              </c:numCache>
            </c:numRef>
          </c:yVal>
          <c:smooth val="1"/>
        </c:ser>
        <c:ser>
          <c:idx val="2"/>
          <c:order val="2"/>
          <c:tx>
            <c:v>Heating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Winter!$B$3:$B$26</c:f>
              <c:numCache>
                <c:formatCode>0.00</c:formatCode>
                <c:ptCount val="24"/>
                <c:pt idx="0">
                  <c:v>41.842777819108427</c:v>
                </c:pt>
                <c:pt idx="1">
                  <c:v>25.259922304947423</c:v>
                </c:pt>
                <c:pt idx="2">
                  <c:v>19.494414408575437</c:v>
                </c:pt>
                <c:pt idx="3">
                  <c:v>16.69254106123304</c:v>
                </c:pt>
                <c:pt idx="4">
                  <c:v>17.124855819407756</c:v>
                </c:pt>
                <c:pt idx="5">
                  <c:v>43.152980435925578</c:v>
                </c:pt>
                <c:pt idx="6">
                  <c:v>104.94447818168184</c:v>
                </c:pt>
                <c:pt idx="7">
                  <c:v>120.12151998532771</c:v>
                </c:pt>
                <c:pt idx="8">
                  <c:v>115.02528289188996</c:v>
                </c:pt>
                <c:pt idx="9">
                  <c:v>78.061492772139275</c:v>
                </c:pt>
                <c:pt idx="10">
                  <c:v>68.113816134834039</c:v>
                </c:pt>
                <c:pt idx="11">
                  <c:v>72.926553269476599</c:v>
                </c:pt>
                <c:pt idx="12">
                  <c:v>75.429576887710965</c:v>
                </c:pt>
                <c:pt idx="13">
                  <c:v>80.395278356745763</c:v>
                </c:pt>
                <c:pt idx="14">
                  <c:v>82.336585784991428</c:v>
                </c:pt>
                <c:pt idx="15">
                  <c:v>83.720599921353653</c:v>
                </c:pt>
                <c:pt idx="16">
                  <c:v>106.47143481997674</c:v>
                </c:pt>
                <c:pt idx="17">
                  <c:v>129.44193469113543</c:v>
                </c:pt>
                <c:pt idx="18">
                  <c:v>132.79406236139832</c:v>
                </c:pt>
                <c:pt idx="19">
                  <c:v>127.41490564675694</c:v>
                </c:pt>
                <c:pt idx="20">
                  <c:v>113.75885212647972</c:v>
                </c:pt>
                <c:pt idx="21">
                  <c:v>88.546927824535629</c:v>
                </c:pt>
                <c:pt idx="22">
                  <c:v>79.124195395199578</c:v>
                </c:pt>
                <c:pt idx="23">
                  <c:v>57.622362433813123</c:v>
                </c:pt>
              </c:numCache>
            </c:numRef>
          </c:yVal>
          <c:smooth val="1"/>
        </c:ser>
        <c:axId val="71185152"/>
        <c:axId val="71187072"/>
      </c:scatterChart>
      <c:valAx>
        <c:axId val="71185152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2490471953"/>
              <c:y val="0.911566647389415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87072"/>
        <c:crosses val="autoZero"/>
        <c:crossBetween val="midCat"/>
        <c:majorUnit val="2"/>
      </c:valAx>
      <c:valAx>
        <c:axId val="71187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1.7416545718432513E-2"/>
              <c:y val="0.3785321176843818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851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341074020319319"/>
          <c:y val="0.39830618353356612"/>
          <c:w val="0.13933236574746014"/>
          <c:h val="0.19209092539207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Electric profile - Present scenario - Winter day</a:t>
            </a:r>
          </a:p>
        </c:rich>
      </c:tx>
      <c:layout>
        <c:manualLayout>
          <c:xMode val="edge"/>
          <c:yMode val="edge"/>
          <c:x val="0.26876520776783241"/>
          <c:y val="3.1746003340491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30253178600122"/>
          <c:y val="0.20454573828366129"/>
          <c:w val="0.6324172341497506"/>
          <c:h val="0.60511447575583133"/>
        </c:manualLayout>
      </c:layout>
      <c:scatterChart>
        <c:scatterStyle val="smoothMarker"/>
        <c:ser>
          <c:idx val="0"/>
          <c:order val="0"/>
          <c:tx>
            <c:v>Fridge / Freezer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Winter!$E$28:$E$51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Winter!$F$28:$F$51</c:f>
              <c:numCache>
                <c:formatCode>0.00</c:formatCode>
                <c:ptCount val="24"/>
                <c:pt idx="0">
                  <c:v>5.7</c:v>
                </c:pt>
                <c:pt idx="1">
                  <c:v>5.7</c:v>
                </c:pt>
                <c:pt idx="2">
                  <c:v>5.35</c:v>
                </c:pt>
                <c:pt idx="3">
                  <c:v>5.35</c:v>
                </c:pt>
                <c:pt idx="4">
                  <c:v>5.35</c:v>
                </c:pt>
                <c:pt idx="5">
                  <c:v>5.35</c:v>
                </c:pt>
                <c:pt idx="6">
                  <c:v>5.35</c:v>
                </c:pt>
                <c:pt idx="7">
                  <c:v>5.35</c:v>
                </c:pt>
                <c:pt idx="8">
                  <c:v>5.35</c:v>
                </c:pt>
                <c:pt idx="9">
                  <c:v>5.35</c:v>
                </c:pt>
                <c:pt idx="10">
                  <c:v>5.35</c:v>
                </c:pt>
                <c:pt idx="11">
                  <c:v>5.35</c:v>
                </c:pt>
                <c:pt idx="12">
                  <c:v>5.35</c:v>
                </c:pt>
                <c:pt idx="13">
                  <c:v>5.35</c:v>
                </c:pt>
                <c:pt idx="14">
                  <c:v>5.35</c:v>
                </c:pt>
                <c:pt idx="15">
                  <c:v>5.35</c:v>
                </c:pt>
                <c:pt idx="16">
                  <c:v>5.35</c:v>
                </c:pt>
                <c:pt idx="17">
                  <c:v>5.35</c:v>
                </c:pt>
                <c:pt idx="18">
                  <c:v>5.35</c:v>
                </c:pt>
                <c:pt idx="19">
                  <c:v>5.35</c:v>
                </c:pt>
                <c:pt idx="20">
                  <c:v>5.35</c:v>
                </c:pt>
                <c:pt idx="21">
                  <c:v>5.35</c:v>
                </c:pt>
                <c:pt idx="22">
                  <c:v>5.35</c:v>
                </c:pt>
                <c:pt idx="23">
                  <c:v>5.35</c:v>
                </c:pt>
              </c:numCache>
            </c:numRef>
          </c:yVal>
          <c:smooth val="1"/>
        </c:ser>
        <c:ser>
          <c:idx val="2"/>
          <c:order val="1"/>
          <c:tx>
            <c:v>Electric oven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Winter!$A$19:$A$23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</c:numCache>
            </c:numRef>
          </c:xVal>
          <c:yVal>
            <c:numRef>
              <c:f>Winter!$G$44:$G$48</c:f>
              <c:numCache>
                <c:formatCode>0.00</c:formatCode>
                <c:ptCount val="5"/>
                <c:pt idx="0">
                  <c:v>5.35</c:v>
                </c:pt>
                <c:pt idx="1">
                  <c:v>9.35</c:v>
                </c:pt>
                <c:pt idx="2">
                  <c:v>9.1499999999999986</c:v>
                </c:pt>
                <c:pt idx="3">
                  <c:v>8.0500000000000007</c:v>
                </c:pt>
                <c:pt idx="4">
                  <c:v>5.35</c:v>
                </c:pt>
              </c:numCache>
            </c:numRef>
          </c:yVal>
          <c:smooth val="1"/>
        </c:ser>
        <c:ser>
          <c:idx val="4"/>
          <c:order val="2"/>
          <c:tx>
            <c:v>Television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Winter!$E$28:$E$29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Winter!$H$28:$H$29</c:f>
              <c:numCache>
                <c:formatCode>0.00</c:formatCode>
                <c:ptCount val="2"/>
                <c:pt idx="0">
                  <c:v>6.8000000000000007</c:v>
                </c:pt>
                <c:pt idx="1">
                  <c:v>5.7</c:v>
                </c:pt>
              </c:numCache>
            </c:numRef>
          </c:yVal>
          <c:smooth val="1"/>
        </c:ser>
        <c:ser>
          <c:idx val="7"/>
          <c:order val="3"/>
          <c:tx>
            <c:v>Domestic lighting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Winter!$E$28:$E$51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Winter!$I$28:$I$51</c:f>
              <c:numCache>
                <c:formatCode>0.00</c:formatCode>
                <c:ptCount val="24"/>
                <c:pt idx="0">
                  <c:v>7.1000000000000005</c:v>
                </c:pt>
                <c:pt idx="1">
                  <c:v>5.9</c:v>
                </c:pt>
                <c:pt idx="2">
                  <c:v>5.4499999999999993</c:v>
                </c:pt>
                <c:pt idx="3">
                  <c:v>5.35</c:v>
                </c:pt>
                <c:pt idx="4">
                  <c:v>5.35</c:v>
                </c:pt>
                <c:pt idx="5">
                  <c:v>5.35</c:v>
                </c:pt>
                <c:pt idx="6">
                  <c:v>6.6499999999999995</c:v>
                </c:pt>
                <c:pt idx="7">
                  <c:v>8.85</c:v>
                </c:pt>
                <c:pt idx="8">
                  <c:v>9.5499999999999989</c:v>
                </c:pt>
                <c:pt idx="9">
                  <c:v>8.35</c:v>
                </c:pt>
                <c:pt idx="10">
                  <c:v>8.1499999999999986</c:v>
                </c:pt>
                <c:pt idx="11">
                  <c:v>8.3499999999999979</c:v>
                </c:pt>
                <c:pt idx="12">
                  <c:v>9.75</c:v>
                </c:pt>
                <c:pt idx="13">
                  <c:v>9.5499999999999989</c:v>
                </c:pt>
                <c:pt idx="14">
                  <c:v>9.0499999999999989</c:v>
                </c:pt>
                <c:pt idx="15">
                  <c:v>8.5499999999999989</c:v>
                </c:pt>
                <c:pt idx="16">
                  <c:v>8.6499999999999986</c:v>
                </c:pt>
                <c:pt idx="17">
                  <c:v>14.049999999999999</c:v>
                </c:pt>
                <c:pt idx="18">
                  <c:v>14.549999999999997</c:v>
                </c:pt>
                <c:pt idx="19">
                  <c:v>14.350000000000001</c:v>
                </c:pt>
                <c:pt idx="20">
                  <c:v>12.65</c:v>
                </c:pt>
                <c:pt idx="21">
                  <c:v>14.049999999999999</c:v>
                </c:pt>
                <c:pt idx="22">
                  <c:v>12.549999999999999</c:v>
                </c:pt>
                <c:pt idx="23">
                  <c:v>9.5500000000000007</c:v>
                </c:pt>
              </c:numCache>
            </c:numRef>
          </c:yVal>
          <c:smooth val="1"/>
        </c:ser>
        <c:ser>
          <c:idx val="9"/>
          <c:order val="4"/>
          <c:tx>
            <c:v>Computer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Winter!$E$28:$E$29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Winter!$J$28:$J$29</c:f>
              <c:numCache>
                <c:formatCode>0.00</c:formatCode>
                <c:ptCount val="2"/>
                <c:pt idx="0">
                  <c:v>7.7</c:v>
                </c:pt>
                <c:pt idx="1">
                  <c:v>5.9</c:v>
                </c:pt>
              </c:numCache>
            </c:numRef>
          </c:yVal>
          <c:smooth val="1"/>
        </c:ser>
        <c:ser>
          <c:idx val="10"/>
          <c:order val="5"/>
          <c:tx>
            <c:v>Computer 2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Winter!$E$40:$E$51</c:f>
              <c:numCache>
                <c:formatCode>General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</c:numCache>
            </c:numRef>
          </c:xVal>
          <c:yVal>
            <c:numRef>
              <c:f>Winter!$J$40:$J$51</c:f>
              <c:numCache>
                <c:formatCode>0.00</c:formatCode>
                <c:ptCount val="12"/>
                <c:pt idx="0">
                  <c:v>9.75</c:v>
                </c:pt>
                <c:pt idx="1">
                  <c:v>10.95</c:v>
                </c:pt>
                <c:pt idx="2">
                  <c:v>11.25</c:v>
                </c:pt>
                <c:pt idx="3">
                  <c:v>11.349999999999998</c:v>
                </c:pt>
                <c:pt idx="4">
                  <c:v>9.9499999999999993</c:v>
                </c:pt>
                <c:pt idx="5">
                  <c:v>14.249999999999998</c:v>
                </c:pt>
                <c:pt idx="6">
                  <c:v>14.849999999999998</c:v>
                </c:pt>
                <c:pt idx="7">
                  <c:v>14.950000000000001</c:v>
                </c:pt>
                <c:pt idx="8">
                  <c:v>15.65</c:v>
                </c:pt>
                <c:pt idx="9">
                  <c:v>17.95</c:v>
                </c:pt>
                <c:pt idx="10">
                  <c:v>16.45</c:v>
                </c:pt>
                <c:pt idx="11">
                  <c:v>11.55</c:v>
                </c:pt>
              </c:numCache>
            </c:numRef>
          </c:yVal>
          <c:smooth val="1"/>
        </c:ser>
        <c:ser>
          <c:idx val="12"/>
          <c:order val="6"/>
          <c:tx>
            <c:v>Dishwasher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Winter!$E$40:$E$48</c:f>
              <c:numCache>
                <c:formatCode>General</c:formatCode>
                <c:ptCount val="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</c:numCache>
            </c:numRef>
          </c:xVal>
          <c:yVal>
            <c:numRef>
              <c:f>Winter!$K$40:$K$48</c:f>
              <c:numCache>
                <c:formatCode>0.00</c:formatCode>
                <c:ptCount val="9"/>
                <c:pt idx="0">
                  <c:v>9.75</c:v>
                </c:pt>
                <c:pt idx="1">
                  <c:v>12.45</c:v>
                </c:pt>
                <c:pt idx="2">
                  <c:v>14.25</c:v>
                </c:pt>
                <c:pt idx="3">
                  <c:v>12.849999999999998</c:v>
                </c:pt>
                <c:pt idx="4">
                  <c:v>9.9499999999999993</c:v>
                </c:pt>
                <c:pt idx="5">
                  <c:v>14.249999999999998</c:v>
                </c:pt>
                <c:pt idx="6">
                  <c:v>17.849999999999998</c:v>
                </c:pt>
                <c:pt idx="7">
                  <c:v>17.950000000000003</c:v>
                </c:pt>
                <c:pt idx="8">
                  <c:v>15.65</c:v>
                </c:pt>
              </c:numCache>
            </c:numRef>
          </c:yVal>
          <c:smooth val="1"/>
        </c:ser>
        <c:ser>
          <c:idx val="13"/>
          <c:order val="7"/>
          <c:tx>
            <c:v>Washing machine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Winter!$E$36:$E$50</c:f>
              <c:numCache>
                <c:formatCode>General</c:formatCode>
                <c:ptCount val="1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</c:numCache>
            </c:numRef>
          </c:xVal>
          <c:yVal>
            <c:numRef>
              <c:f>Winter!$L$36:$L$50</c:f>
              <c:numCache>
                <c:formatCode>0.00</c:formatCode>
                <c:ptCount val="15"/>
                <c:pt idx="0">
                  <c:v>9.5499999999999989</c:v>
                </c:pt>
                <c:pt idx="1">
                  <c:v>8.35</c:v>
                </c:pt>
                <c:pt idx="2">
                  <c:v>9.6499999999999986</c:v>
                </c:pt>
                <c:pt idx="3">
                  <c:v>9.8499999999999979</c:v>
                </c:pt>
                <c:pt idx="4">
                  <c:v>12.75</c:v>
                </c:pt>
                <c:pt idx="5">
                  <c:v>13.45</c:v>
                </c:pt>
                <c:pt idx="6">
                  <c:v>15.25</c:v>
                </c:pt>
                <c:pt idx="7">
                  <c:v>14.349999999999998</c:v>
                </c:pt>
                <c:pt idx="8">
                  <c:v>12.95</c:v>
                </c:pt>
                <c:pt idx="9">
                  <c:v>17.25</c:v>
                </c:pt>
                <c:pt idx="10">
                  <c:v>20.65</c:v>
                </c:pt>
                <c:pt idx="11">
                  <c:v>20.150000000000002</c:v>
                </c:pt>
                <c:pt idx="12">
                  <c:v>17.149999999999999</c:v>
                </c:pt>
                <c:pt idx="13">
                  <c:v>18.349999999999998</c:v>
                </c:pt>
                <c:pt idx="14">
                  <c:v>16.45</c:v>
                </c:pt>
              </c:numCache>
            </c:numRef>
          </c:yVal>
          <c:smooth val="1"/>
        </c:ser>
        <c:ser>
          <c:idx val="15"/>
          <c:order val="8"/>
          <c:tx>
            <c:v>Miscellaneous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Winter!$E$28:$E$51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Winter!$M$28:$M$51</c:f>
              <c:numCache>
                <c:formatCode>0.00</c:formatCode>
                <c:ptCount val="24"/>
                <c:pt idx="0">
                  <c:v>12.888539988455678</c:v>
                </c:pt>
                <c:pt idx="1">
                  <c:v>8.9728398929150774</c:v>
                </c:pt>
                <c:pt idx="2">
                  <c:v>7.2439453733775725</c:v>
                </c:pt>
                <c:pt idx="3">
                  <c:v>6.5177759476137123</c:v>
                </c:pt>
                <c:pt idx="4">
                  <c:v>6.2364775431958135</c:v>
                </c:pt>
                <c:pt idx="5">
                  <c:v>6.6526633417072922</c:v>
                </c:pt>
                <c:pt idx="6">
                  <c:v>7.4068404917933881</c:v>
                </c:pt>
                <c:pt idx="7">
                  <c:v>8.8857452472019496</c:v>
                </c:pt>
                <c:pt idx="8">
                  <c:v>12.536182482960397</c:v>
                </c:pt>
                <c:pt idx="9">
                  <c:v>13.202223425747714</c:v>
                </c:pt>
                <c:pt idx="10">
                  <c:v>14.004427355427829</c:v>
                </c:pt>
                <c:pt idx="11">
                  <c:v>16.332266247405389</c:v>
                </c:pt>
                <c:pt idx="12">
                  <c:v>17.724047261092878</c:v>
                </c:pt>
                <c:pt idx="13">
                  <c:v>17.1945835458184</c:v>
                </c:pt>
                <c:pt idx="14">
                  <c:v>15.923829598561623</c:v>
                </c:pt>
                <c:pt idx="15">
                  <c:v>15.491462804412629</c:v>
                </c:pt>
                <c:pt idx="16">
                  <c:v>17.159946998804859</c:v>
                </c:pt>
                <c:pt idx="17">
                  <c:v>20.962395514986852</c:v>
                </c:pt>
                <c:pt idx="18">
                  <c:v>25.026608792906522</c:v>
                </c:pt>
                <c:pt idx="19">
                  <c:v>27.230654000436839</c:v>
                </c:pt>
                <c:pt idx="20">
                  <c:v>27.022188682442739</c:v>
                </c:pt>
                <c:pt idx="21">
                  <c:v>24.658392874161155</c:v>
                </c:pt>
                <c:pt idx="22">
                  <c:v>22.383875175338293</c:v>
                </c:pt>
                <c:pt idx="23">
                  <c:v>17.855518371515601</c:v>
                </c:pt>
              </c:numCache>
            </c:numRef>
          </c:yVal>
          <c:smooth val="1"/>
        </c:ser>
        <c:ser>
          <c:idx val="5"/>
          <c:order val="9"/>
          <c:tx>
            <c:v>Television 2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Winter!$E$33:$E$51</c:f>
              <c:numCache>
                <c:formatCode>General</c:formatCode>
                <c:ptCount val="1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</c:numCache>
            </c:numRef>
          </c:xVal>
          <c:yVal>
            <c:numRef>
              <c:f>Winter!$H$33:$H$51</c:f>
              <c:numCache>
                <c:formatCode>0.00</c:formatCode>
                <c:ptCount val="19"/>
                <c:pt idx="0">
                  <c:v>5.35</c:v>
                </c:pt>
                <c:pt idx="1">
                  <c:v>6.55</c:v>
                </c:pt>
                <c:pt idx="2">
                  <c:v>8.35</c:v>
                </c:pt>
                <c:pt idx="3">
                  <c:v>8.1499999999999986</c:v>
                </c:pt>
                <c:pt idx="4">
                  <c:v>7.9499999999999993</c:v>
                </c:pt>
                <c:pt idx="5">
                  <c:v>7.9499999999999993</c:v>
                </c:pt>
                <c:pt idx="6">
                  <c:v>8.1499999999999986</c:v>
                </c:pt>
                <c:pt idx="7">
                  <c:v>9.5500000000000007</c:v>
                </c:pt>
                <c:pt idx="8">
                  <c:v>9.35</c:v>
                </c:pt>
                <c:pt idx="9">
                  <c:v>8.85</c:v>
                </c:pt>
                <c:pt idx="10">
                  <c:v>8.35</c:v>
                </c:pt>
                <c:pt idx="11">
                  <c:v>8.1499999999999986</c:v>
                </c:pt>
                <c:pt idx="12">
                  <c:v>13.149999999999999</c:v>
                </c:pt>
                <c:pt idx="13">
                  <c:v>13.349999999999998</c:v>
                </c:pt>
                <c:pt idx="14">
                  <c:v>13.05</c:v>
                </c:pt>
                <c:pt idx="15">
                  <c:v>11.35</c:v>
                </c:pt>
                <c:pt idx="16">
                  <c:v>12.649999999999999</c:v>
                </c:pt>
                <c:pt idx="17">
                  <c:v>11.35</c:v>
                </c:pt>
                <c:pt idx="18">
                  <c:v>8.75</c:v>
                </c:pt>
              </c:numCache>
            </c:numRef>
          </c:yVal>
          <c:smooth val="1"/>
        </c:ser>
        <c:axId val="71280512"/>
        <c:axId val="71299072"/>
      </c:scatterChart>
      <c:valAx>
        <c:axId val="71280512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30938226752"/>
              <c:y val="0.911566750178954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072"/>
        <c:crosses val="autoZero"/>
        <c:crossBetween val="midCat"/>
        <c:majorUnit val="1"/>
      </c:valAx>
      <c:valAx>
        <c:axId val="71299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1.5918969280657339E-2"/>
              <c:y val="0.3465913898695372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805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6121616742052367"/>
          <c:y val="0.26704582498144674"/>
          <c:w val="0.22431274895471698"/>
          <c:h val="0.568182606343503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Electric profile - 2020 scenario - Winter day</a:t>
            </a:r>
          </a:p>
        </c:rich>
      </c:tx>
      <c:layout>
        <c:manualLayout>
          <c:xMode val="edge"/>
          <c:yMode val="edge"/>
          <c:x val="0.26876509186351705"/>
          <c:y val="3.17458901206754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00013563386451"/>
          <c:y val="0.22662889518413598"/>
          <c:w val="0.65000088162012082"/>
          <c:h val="0.60056657223795906"/>
        </c:manualLayout>
      </c:layout>
      <c:scatterChart>
        <c:scatterStyle val="smoothMarker"/>
        <c:ser>
          <c:idx val="0"/>
          <c:order val="0"/>
          <c:tx>
            <c:v>Fridge / Freezer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Winter!$U$28:$U$51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Winter!$V$28:$V$51</c:f>
              <c:numCache>
                <c:formatCode>0.00</c:formatCode>
                <c:ptCount val="24"/>
                <c:pt idx="0">
                  <c:v>3.7050000000000001</c:v>
                </c:pt>
                <c:pt idx="1">
                  <c:v>3.7050000000000001</c:v>
                </c:pt>
                <c:pt idx="2">
                  <c:v>3.7050000000000001</c:v>
                </c:pt>
                <c:pt idx="3">
                  <c:v>3.7050000000000001</c:v>
                </c:pt>
                <c:pt idx="4">
                  <c:v>3.7050000000000001</c:v>
                </c:pt>
                <c:pt idx="5">
                  <c:v>3.7050000000000001</c:v>
                </c:pt>
                <c:pt idx="6">
                  <c:v>3.7050000000000001</c:v>
                </c:pt>
                <c:pt idx="7">
                  <c:v>3.7050000000000001</c:v>
                </c:pt>
                <c:pt idx="8">
                  <c:v>3.7050000000000001</c:v>
                </c:pt>
                <c:pt idx="9">
                  <c:v>3.7050000000000001</c:v>
                </c:pt>
                <c:pt idx="10">
                  <c:v>3.7050000000000001</c:v>
                </c:pt>
                <c:pt idx="11">
                  <c:v>3.7050000000000001</c:v>
                </c:pt>
                <c:pt idx="12">
                  <c:v>3.7050000000000001</c:v>
                </c:pt>
                <c:pt idx="13">
                  <c:v>3.7050000000000001</c:v>
                </c:pt>
                <c:pt idx="14">
                  <c:v>3.7050000000000001</c:v>
                </c:pt>
                <c:pt idx="15">
                  <c:v>3.7050000000000001</c:v>
                </c:pt>
                <c:pt idx="16">
                  <c:v>3.7050000000000001</c:v>
                </c:pt>
                <c:pt idx="17">
                  <c:v>3.7050000000000001</c:v>
                </c:pt>
                <c:pt idx="18">
                  <c:v>3.7050000000000001</c:v>
                </c:pt>
                <c:pt idx="19">
                  <c:v>3.7050000000000001</c:v>
                </c:pt>
                <c:pt idx="20">
                  <c:v>3.7050000000000001</c:v>
                </c:pt>
                <c:pt idx="21">
                  <c:v>3.7050000000000001</c:v>
                </c:pt>
                <c:pt idx="22">
                  <c:v>3.7050000000000001</c:v>
                </c:pt>
                <c:pt idx="23">
                  <c:v>3.7050000000000001</c:v>
                </c:pt>
              </c:numCache>
            </c:numRef>
          </c:yVal>
          <c:smooth val="1"/>
        </c:ser>
        <c:ser>
          <c:idx val="2"/>
          <c:order val="1"/>
          <c:tx>
            <c:v>Electric oven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Winter!$U$44:$U$48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</c:numCache>
            </c:numRef>
          </c:xVal>
          <c:yVal>
            <c:numRef>
              <c:f>Winter!$W$44:$W$48</c:f>
              <c:numCache>
                <c:formatCode>0.00</c:formatCode>
                <c:ptCount val="5"/>
                <c:pt idx="0">
                  <c:v>3.7050000000000001</c:v>
                </c:pt>
                <c:pt idx="1">
                  <c:v>6.7050000000000001</c:v>
                </c:pt>
                <c:pt idx="2">
                  <c:v>7.2050000000000001</c:v>
                </c:pt>
                <c:pt idx="3">
                  <c:v>7.0049999999999999</c:v>
                </c:pt>
                <c:pt idx="4">
                  <c:v>3.7050000000000001</c:v>
                </c:pt>
              </c:numCache>
            </c:numRef>
          </c:yVal>
          <c:smooth val="1"/>
        </c:ser>
        <c:ser>
          <c:idx val="4"/>
          <c:order val="2"/>
          <c:tx>
            <c:v>Television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Winter!$U$33:$U$51</c:f>
              <c:numCache>
                <c:formatCode>General</c:formatCode>
                <c:ptCount val="1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</c:numCache>
            </c:numRef>
          </c:xVal>
          <c:yVal>
            <c:numRef>
              <c:f>Winter!$X$33:$X$51</c:f>
              <c:numCache>
                <c:formatCode>0.00</c:formatCode>
                <c:ptCount val="19"/>
                <c:pt idx="0">
                  <c:v>3.7050000000000001</c:v>
                </c:pt>
                <c:pt idx="1">
                  <c:v>4.0049999999999999</c:v>
                </c:pt>
                <c:pt idx="2">
                  <c:v>4.5049999999999999</c:v>
                </c:pt>
                <c:pt idx="3">
                  <c:v>5.2050000000000001</c:v>
                </c:pt>
                <c:pt idx="4">
                  <c:v>5.2050000000000001</c:v>
                </c:pt>
                <c:pt idx="5">
                  <c:v>5.2050000000000001</c:v>
                </c:pt>
                <c:pt idx="6">
                  <c:v>6.7050000000000001</c:v>
                </c:pt>
                <c:pt idx="7">
                  <c:v>6.7050000000000001</c:v>
                </c:pt>
                <c:pt idx="8">
                  <c:v>7.0049999999999999</c:v>
                </c:pt>
                <c:pt idx="9">
                  <c:v>5.7050000000000001</c:v>
                </c:pt>
                <c:pt idx="10">
                  <c:v>4.7050000000000001</c:v>
                </c:pt>
                <c:pt idx="11">
                  <c:v>4.7050000000000001</c:v>
                </c:pt>
                <c:pt idx="12">
                  <c:v>8.0050000000000008</c:v>
                </c:pt>
                <c:pt idx="13">
                  <c:v>10.504999999999999</c:v>
                </c:pt>
                <c:pt idx="14">
                  <c:v>11.004999999999999</c:v>
                </c:pt>
                <c:pt idx="15">
                  <c:v>9.2050000000000001</c:v>
                </c:pt>
                <c:pt idx="16">
                  <c:v>8.7050000000000001</c:v>
                </c:pt>
                <c:pt idx="17">
                  <c:v>8.004999999999999</c:v>
                </c:pt>
                <c:pt idx="18">
                  <c:v>6.8049999999999997</c:v>
                </c:pt>
              </c:numCache>
            </c:numRef>
          </c:yVal>
          <c:smooth val="1"/>
        </c:ser>
        <c:ser>
          <c:idx val="7"/>
          <c:order val="3"/>
          <c:tx>
            <c:v>Domestic lighting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Winter!$U$28:$U$51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Winter!$Y$28:$Y$51</c:f>
              <c:numCache>
                <c:formatCode>0.00</c:formatCode>
                <c:ptCount val="24"/>
                <c:pt idx="0">
                  <c:v>3.855</c:v>
                </c:pt>
                <c:pt idx="1">
                  <c:v>3.8050000000000002</c:v>
                </c:pt>
                <c:pt idx="2">
                  <c:v>3.7549999999999999</c:v>
                </c:pt>
                <c:pt idx="3">
                  <c:v>3.7050000000000001</c:v>
                </c:pt>
                <c:pt idx="4">
                  <c:v>3.7050000000000001</c:v>
                </c:pt>
                <c:pt idx="5">
                  <c:v>3.7050000000000001</c:v>
                </c:pt>
                <c:pt idx="6">
                  <c:v>4.0549999999999997</c:v>
                </c:pt>
                <c:pt idx="7">
                  <c:v>4.7549999999999999</c:v>
                </c:pt>
                <c:pt idx="8">
                  <c:v>5.9050000000000002</c:v>
                </c:pt>
                <c:pt idx="9">
                  <c:v>5.4050000000000002</c:v>
                </c:pt>
                <c:pt idx="10">
                  <c:v>5.3049999999999997</c:v>
                </c:pt>
                <c:pt idx="11">
                  <c:v>6.8049999999999997</c:v>
                </c:pt>
                <c:pt idx="12">
                  <c:v>6.8049999999999997</c:v>
                </c:pt>
                <c:pt idx="13">
                  <c:v>7.1049999999999995</c:v>
                </c:pt>
                <c:pt idx="14">
                  <c:v>5.8049999999999997</c:v>
                </c:pt>
                <c:pt idx="15">
                  <c:v>4.8049999999999997</c:v>
                </c:pt>
                <c:pt idx="16">
                  <c:v>4.9550000000000001</c:v>
                </c:pt>
                <c:pt idx="17">
                  <c:v>8.4550000000000001</c:v>
                </c:pt>
                <c:pt idx="18">
                  <c:v>11.104999999999999</c:v>
                </c:pt>
                <c:pt idx="19">
                  <c:v>11.654999999999999</c:v>
                </c:pt>
                <c:pt idx="20">
                  <c:v>9.8550000000000004</c:v>
                </c:pt>
                <c:pt idx="21">
                  <c:v>9.4049999999999994</c:v>
                </c:pt>
                <c:pt idx="22">
                  <c:v>8.6049999999999986</c:v>
                </c:pt>
                <c:pt idx="23">
                  <c:v>7.2050000000000001</c:v>
                </c:pt>
              </c:numCache>
            </c:numRef>
          </c:yVal>
          <c:smooth val="1"/>
        </c:ser>
        <c:ser>
          <c:idx val="12"/>
          <c:order val="4"/>
          <c:tx>
            <c:v>Dishwasher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Winter!$U$44:$U$49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</c:numCache>
            </c:numRef>
          </c:xVal>
          <c:yVal>
            <c:numRef>
              <c:f>Winter!$AA$44:$AA$49</c:f>
              <c:numCache>
                <c:formatCode>0.00</c:formatCode>
                <c:ptCount val="6"/>
                <c:pt idx="0">
                  <c:v>5.4550000000000001</c:v>
                </c:pt>
                <c:pt idx="1">
                  <c:v>11.654999999999999</c:v>
                </c:pt>
                <c:pt idx="2">
                  <c:v>14.504999999999999</c:v>
                </c:pt>
                <c:pt idx="3">
                  <c:v>15.354999999999999</c:v>
                </c:pt>
                <c:pt idx="4">
                  <c:v>12.255000000000001</c:v>
                </c:pt>
                <c:pt idx="5">
                  <c:v>10.904999999999999</c:v>
                </c:pt>
              </c:numCache>
            </c:numRef>
          </c:yVal>
          <c:smooth val="1"/>
        </c:ser>
        <c:ser>
          <c:idx val="13"/>
          <c:order val="5"/>
          <c:tx>
            <c:v>Washing machine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Winter!$U$37:$U$47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</c:numCache>
            </c:numRef>
          </c:xVal>
          <c:yVal>
            <c:numRef>
              <c:f>Winter!$AB$37:$AB$47</c:f>
              <c:numCache>
                <c:formatCode>0.00</c:formatCode>
                <c:ptCount val="11"/>
                <c:pt idx="0">
                  <c:v>5.8050000000000006</c:v>
                </c:pt>
                <c:pt idx="1">
                  <c:v>7.4049999999999994</c:v>
                </c:pt>
                <c:pt idx="2">
                  <c:v>9.1050000000000004</c:v>
                </c:pt>
                <c:pt idx="3">
                  <c:v>10.605</c:v>
                </c:pt>
                <c:pt idx="4">
                  <c:v>10.105</c:v>
                </c:pt>
                <c:pt idx="5">
                  <c:v>9.2050000000000001</c:v>
                </c:pt>
                <c:pt idx="6">
                  <c:v>8.4049999999999994</c:v>
                </c:pt>
                <c:pt idx="7">
                  <c:v>9.6550000000000011</c:v>
                </c:pt>
                <c:pt idx="8">
                  <c:v>14.355</c:v>
                </c:pt>
                <c:pt idx="9">
                  <c:v>17.204999999999998</c:v>
                </c:pt>
                <c:pt idx="10">
                  <c:v>15.354999999999999</c:v>
                </c:pt>
              </c:numCache>
            </c:numRef>
          </c:yVal>
          <c:smooth val="1"/>
        </c:ser>
        <c:ser>
          <c:idx val="15"/>
          <c:order val="6"/>
          <c:tx>
            <c:v>Miscellaneous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Winter!$U$28:$U$51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Winter!$AC$28:$AC$51</c:f>
              <c:numCache>
                <c:formatCode>0.00</c:formatCode>
                <c:ptCount val="24"/>
                <c:pt idx="0">
                  <c:v>7.9594881522026348</c:v>
                </c:pt>
                <c:pt idx="1">
                  <c:v>5.9804838591003548</c:v>
                </c:pt>
                <c:pt idx="2">
                  <c:v>5.0666819607613096</c:v>
                </c:pt>
                <c:pt idx="3">
                  <c:v>4.5937492400453763</c:v>
                </c:pt>
                <c:pt idx="4">
                  <c:v>4.4037522606042581</c:v>
                </c:pt>
                <c:pt idx="5">
                  <c:v>4.6848560399417254</c:v>
                </c:pt>
                <c:pt idx="6">
                  <c:v>4.6661916921713056</c:v>
                </c:pt>
                <c:pt idx="7">
                  <c:v>4.8791433612529733</c:v>
                </c:pt>
                <c:pt idx="8">
                  <c:v>8.1219529684909659</c:v>
                </c:pt>
                <c:pt idx="9">
                  <c:v>9.0823303367050272</c:v>
                </c:pt>
                <c:pt idx="10">
                  <c:v>10.346104648066111</c:v>
                </c:pt>
                <c:pt idx="11">
                  <c:v>13.483307831104671</c:v>
                </c:pt>
                <c:pt idx="12">
                  <c:v>13.964613635778161</c:v>
                </c:pt>
                <c:pt idx="13">
                  <c:v>12.634198714947058</c:v>
                </c:pt>
                <c:pt idx="14">
                  <c:v>9.6601237631427654</c:v>
                </c:pt>
                <c:pt idx="15">
                  <c:v>9.1759765913232734</c:v>
                </c:pt>
                <c:pt idx="16">
                  <c:v>12.498518487192769</c:v>
                </c:pt>
                <c:pt idx="17">
                  <c:v>16.862457999265406</c:v>
                </c:pt>
                <c:pt idx="18">
                  <c:v>20.161086624694576</c:v>
                </c:pt>
                <c:pt idx="19">
                  <c:v>20.13747601629505</c:v>
                </c:pt>
                <c:pt idx="20">
                  <c:v>18.922958298655612</c:v>
                </c:pt>
                <c:pt idx="21">
                  <c:v>15.16586878700485</c:v>
                </c:pt>
                <c:pt idx="22">
                  <c:v>14.012908832714206</c:v>
                </c:pt>
                <c:pt idx="23">
                  <c:v>12.463927265789394</c:v>
                </c:pt>
              </c:numCache>
            </c:numRef>
          </c:yVal>
          <c:smooth val="1"/>
        </c:ser>
        <c:ser>
          <c:idx val="1"/>
          <c:order val="7"/>
          <c:tx>
            <c:v>Computer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Winter!$U$28:$U$51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Winter!$Z$28:$Z$51</c:f>
              <c:numCache>
                <c:formatCode>0.00</c:formatCode>
                <c:ptCount val="24"/>
                <c:pt idx="0">
                  <c:v>4.4550000000000001</c:v>
                </c:pt>
                <c:pt idx="1">
                  <c:v>3.9050000000000002</c:v>
                </c:pt>
                <c:pt idx="2">
                  <c:v>3.855</c:v>
                </c:pt>
                <c:pt idx="3">
                  <c:v>3.8050000000000002</c:v>
                </c:pt>
                <c:pt idx="4">
                  <c:v>3.8050000000000002</c:v>
                </c:pt>
                <c:pt idx="5">
                  <c:v>3.8050000000000002</c:v>
                </c:pt>
                <c:pt idx="6">
                  <c:v>4.1549999999999994</c:v>
                </c:pt>
                <c:pt idx="7">
                  <c:v>4.8549999999999995</c:v>
                </c:pt>
                <c:pt idx="8">
                  <c:v>6.1050000000000004</c:v>
                </c:pt>
                <c:pt idx="9">
                  <c:v>5.8050000000000006</c:v>
                </c:pt>
                <c:pt idx="10">
                  <c:v>6.1049999999999995</c:v>
                </c:pt>
                <c:pt idx="11">
                  <c:v>7.8049999999999997</c:v>
                </c:pt>
                <c:pt idx="12">
                  <c:v>7.8049999999999997</c:v>
                </c:pt>
                <c:pt idx="13">
                  <c:v>8.1050000000000004</c:v>
                </c:pt>
                <c:pt idx="14">
                  <c:v>6.8049999999999997</c:v>
                </c:pt>
                <c:pt idx="15">
                  <c:v>5.3049999999999997</c:v>
                </c:pt>
                <c:pt idx="16">
                  <c:v>5.4550000000000001</c:v>
                </c:pt>
                <c:pt idx="17">
                  <c:v>9.1549999999999994</c:v>
                </c:pt>
                <c:pt idx="18">
                  <c:v>12.004999999999999</c:v>
                </c:pt>
                <c:pt idx="19">
                  <c:v>12.854999999999999</c:v>
                </c:pt>
                <c:pt idx="20">
                  <c:v>11.255000000000001</c:v>
                </c:pt>
                <c:pt idx="21">
                  <c:v>10.904999999999999</c:v>
                </c:pt>
                <c:pt idx="22">
                  <c:v>10.004999999999999</c:v>
                </c:pt>
                <c:pt idx="23">
                  <c:v>8.2050000000000001</c:v>
                </c:pt>
              </c:numCache>
            </c:numRef>
          </c:yVal>
          <c:smooth val="1"/>
        </c:ser>
        <c:axId val="71306240"/>
        <c:axId val="71312512"/>
      </c:scatterChart>
      <c:valAx>
        <c:axId val="71306240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626086322543028"/>
              <c:y val="0.903682719546742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12512"/>
        <c:crosses val="autoZero"/>
        <c:crossBetween val="midCat"/>
        <c:majorUnit val="1"/>
      </c:valAx>
      <c:valAx>
        <c:axId val="71312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6950422863808689E-2"/>
              <c:y val="0.3948868714356882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624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361216038975744"/>
          <c:y val="0.21246458923512751"/>
          <c:w val="0.21527806976734726"/>
          <c:h val="0.566572237960339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Demand profile - 2020 scenario - Winter day</a:t>
            </a:r>
          </a:p>
        </c:rich>
      </c:tx>
      <c:layout>
        <c:manualLayout>
          <c:xMode val="edge"/>
          <c:yMode val="edge"/>
          <c:x val="0.24156573545715693"/>
          <c:y val="2.27272727272727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50623827892823"/>
          <c:y val="0.22443212950568392"/>
          <c:w val="0.70850295802620666"/>
          <c:h val="0.60227356272411381"/>
        </c:manualLayout>
      </c:layout>
      <c:scatterChart>
        <c:scatterStyle val="smoothMarker"/>
        <c:ser>
          <c:idx val="1"/>
          <c:order val="0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Winter!$A$3:$A$26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Winter!$AG$3:$AG$26</c:f>
              <c:numCache>
                <c:formatCode>0.00</c:formatCode>
                <c:ptCount val="24"/>
                <c:pt idx="0">
                  <c:v>41.433710407489372</c:v>
                </c:pt>
                <c:pt idx="1">
                  <c:v>26.188421703058296</c:v>
                </c:pt>
                <c:pt idx="2">
                  <c:v>20.66221348762166</c:v>
                </c:pt>
                <c:pt idx="3">
                  <c:v>17.947782089031811</c:v>
                </c:pt>
                <c:pt idx="4">
                  <c:v>18.103636916130462</c:v>
                </c:pt>
                <c:pt idx="5">
                  <c:v>39.207240388682195</c:v>
                </c:pt>
                <c:pt idx="6">
                  <c:v>88.621774237516789</c:v>
                </c:pt>
                <c:pt idx="7">
                  <c:v>100.97635934951515</c:v>
                </c:pt>
                <c:pt idx="8">
                  <c:v>109.34420191335414</c:v>
                </c:pt>
                <c:pt idx="9">
                  <c:v>77.776443976187593</c:v>
                </c:pt>
                <c:pt idx="10">
                  <c:v>70.286262846720078</c:v>
                </c:pt>
                <c:pt idx="11">
                  <c:v>77.658674708244078</c:v>
                </c:pt>
                <c:pt idx="12">
                  <c:v>77.325458221455378</c:v>
                </c:pt>
                <c:pt idx="13">
                  <c:v>80.166232534613499</c:v>
                </c:pt>
                <c:pt idx="14">
                  <c:v>78.822855822535573</c:v>
                </c:pt>
                <c:pt idx="15">
                  <c:v>79.501280525260356</c:v>
                </c:pt>
                <c:pt idx="16">
                  <c:v>100.23098077885361</c:v>
                </c:pt>
                <c:pt idx="17">
                  <c:v>123.522612184761</c:v>
                </c:pt>
                <c:pt idx="18">
                  <c:v>126.39633651381324</c:v>
                </c:pt>
                <c:pt idx="19">
                  <c:v>122.0694005337006</c:v>
                </c:pt>
                <c:pt idx="20">
                  <c:v>109.93003999983939</c:v>
                </c:pt>
                <c:pt idx="21">
                  <c:v>86.00341104663336</c:v>
                </c:pt>
                <c:pt idx="22">
                  <c:v>77.312265148873877</c:v>
                </c:pt>
                <c:pt idx="23">
                  <c:v>58.561817212839898</c:v>
                </c:pt>
              </c:numCache>
            </c:numRef>
          </c:yVal>
          <c:smooth val="1"/>
        </c:ser>
        <c:ser>
          <c:idx val="0"/>
          <c:order val="1"/>
          <c:tx>
            <c:v>Electrical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Winter!$A$3:$A$26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Winter!$AF$3:$AF$26</c:f>
              <c:numCache>
                <c:formatCode>0.00</c:formatCode>
                <c:ptCount val="24"/>
                <c:pt idx="0">
                  <c:v>7.9594881522026348</c:v>
                </c:pt>
                <c:pt idx="1">
                  <c:v>5.9804838591003548</c:v>
                </c:pt>
                <c:pt idx="2">
                  <c:v>5.0666819607613096</c:v>
                </c:pt>
                <c:pt idx="3">
                  <c:v>4.5937492400453763</c:v>
                </c:pt>
                <c:pt idx="4">
                  <c:v>4.4037522606042581</c:v>
                </c:pt>
                <c:pt idx="5">
                  <c:v>4.6848560399417254</c:v>
                </c:pt>
                <c:pt idx="6">
                  <c:v>4.6661916921713056</c:v>
                </c:pt>
                <c:pt idx="7">
                  <c:v>4.8791433612529733</c:v>
                </c:pt>
                <c:pt idx="8">
                  <c:v>8.1219529684909659</c:v>
                </c:pt>
                <c:pt idx="9">
                  <c:v>9.0823303367050272</c:v>
                </c:pt>
                <c:pt idx="10">
                  <c:v>10.346104648066111</c:v>
                </c:pt>
                <c:pt idx="11">
                  <c:v>13.483307831104671</c:v>
                </c:pt>
                <c:pt idx="12">
                  <c:v>13.964613635778161</c:v>
                </c:pt>
                <c:pt idx="13">
                  <c:v>12.634198714947058</c:v>
                </c:pt>
                <c:pt idx="14">
                  <c:v>9.6601237631427654</c:v>
                </c:pt>
                <c:pt idx="15">
                  <c:v>9.1759765913232734</c:v>
                </c:pt>
                <c:pt idx="16">
                  <c:v>12.498518487192769</c:v>
                </c:pt>
                <c:pt idx="17">
                  <c:v>16.862457999265406</c:v>
                </c:pt>
                <c:pt idx="18">
                  <c:v>20.161086624694576</c:v>
                </c:pt>
                <c:pt idx="19">
                  <c:v>20.13747601629505</c:v>
                </c:pt>
                <c:pt idx="20">
                  <c:v>18.922958298655612</c:v>
                </c:pt>
                <c:pt idx="21">
                  <c:v>15.16586878700485</c:v>
                </c:pt>
                <c:pt idx="22">
                  <c:v>14.012908832714206</c:v>
                </c:pt>
                <c:pt idx="23">
                  <c:v>12.463927265789394</c:v>
                </c:pt>
              </c:numCache>
            </c:numRef>
          </c:yVal>
          <c:smooth val="1"/>
        </c:ser>
        <c:ser>
          <c:idx val="2"/>
          <c:order val="2"/>
          <c:tx>
            <c:v>Heating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Winter!$A$3:$A$26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Winter!$AE$3:$AE$26</c:f>
              <c:numCache>
                <c:formatCode>0.00</c:formatCode>
                <c:ptCount val="24"/>
                <c:pt idx="0">
                  <c:v>33.47422225528674</c:v>
                </c:pt>
                <c:pt idx="1">
                  <c:v>20.207937843957939</c:v>
                </c:pt>
                <c:pt idx="2">
                  <c:v>15.59553152686035</c:v>
                </c:pt>
                <c:pt idx="3">
                  <c:v>13.354032848986433</c:v>
                </c:pt>
                <c:pt idx="4">
                  <c:v>13.699884655526205</c:v>
                </c:pt>
                <c:pt idx="5">
                  <c:v>34.522384348740466</c:v>
                </c:pt>
                <c:pt idx="6">
                  <c:v>83.955582545345479</c:v>
                </c:pt>
                <c:pt idx="7">
                  <c:v>96.097215988262178</c:v>
                </c:pt>
                <c:pt idx="8">
                  <c:v>101.22224894486317</c:v>
                </c:pt>
                <c:pt idx="9">
                  <c:v>68.694113639482566</c:v>
                </c:pt>
                <c:pt idx="10">
                  <c:v>59.940158198653961</c:v>
                </c:pt>
                <c:pt idx="11">
                  <c:v>64.17536687713941</c:v>
                </c:pt>
                <c:pt idx="12">
                  <c:v>63.360844585677214</c:v>
                </c:pt>
                <c:pt idx="13">
                  <c:v>67.532033819666438</c:v>
                </c:pt>
                <c:pt idx="14">
                  <c:v>69.162732059392809</c:v>
                </c:pt>
                <c:pt idx="15">
                  <c:v>70.325303933937079</c:v>
                </c:pt>
                <c:pt idx="16">
                  <c:v>87.732462291660838</c:v>
                </c:pt>
                <c:pt idx="17">
                  <c:v>106.6601541854956</c:v>
                </c:pt>
                <c:pt idx="18">
                  <c:v>106.23524988911866</c:v>
                </c:pt>
                <c:pt idx="19">
                  <c:v>101.93192451740555</c:v>
                </c:pt>
                <c:pt idx="20">
                  <c:v>91.007081701183779</c:v>
                </c:pt>
                <c:pt idx="21">
                  <c:v>70.837542259628506</c:v>
                </c:pt>
                <c:pt idx="22">
                  <c:v>63.299356316159667</c:v>
                </c:pt>
                <c:pt idx="23">
                  <c:v>46.097889947050504</c:v>
                </c:pt>
              </c:numCache>
            </c:numRef>
          </c:yVal>
          <c:smooth val="1"/>
        </c:ser>
        <c:axId val="71370624"/>
        <c:axId val="71380992"/>
      </c:scatterChart>
      <c:valAx>
        <c:axId val="71370624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34086731065"/>
              <c:y val="0.911566750178954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0992"/>
        <c:crosses val="autoZero"/>
        <c:crossBetween val="midCat"/>
        <c:majorUnit val="1"/>
      </c:valAx>
      <c:valAx>
        <c:axId val="71380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6243111621573698E-2"/>
              <c:y val="0.349432302901254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706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773538510511882"/>
          <c:y val="0.39772782444045257"/>
          <c:w val="0.1325967745090039"/>
          <c:h val="0.193182086156791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Electric profile - 2050 scenario - Winter day</a:t>
            </a:r>
          </a:p>
        </c:rich>
      </c:tx>
      <c:layout>
        <c:manualLayout>
          <c:xMode val="edge"/>
          <c:yMode val="edge"/>
          <c:x val="0.2687652990744579"/>
          <c:y val="3.1745768621027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421112652339044E-2"/>
          <c:y val="0.22777839566622093"/>
          <c:w val="0.68421096590445463"/>
          <c:h val="0.60277941292158488"/>
        </c:manualLayout>
      </c:layout>
      <c:scatterChart>
        <c:scatterStyle val="smoothMarker"/>
        <c:ser>
          <c:idx val="0"/>
          <c:order val="0"/>
          <c:tx>
            <c:v>Fridge / Freezer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Winter!$U$28:$U$51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Winter!$AP$28:$AP$51</c:f>
              <c:numCache>
                <c:formatCode>0.00</c:formatCode>
                <c:ptCount val="24"/>
                <c:pt idx="0">
                  <c:v>1.71</c:v>
                </c:pt>
                <c:pt idx="1">
                  <c:v>1.71</c:v>
                </c:pt>
                <c:pt idx="2">
                  <c:v>1.71</c:v>
                </c:pt>
                <c:pt idx="3">
                  <c:v>1.71</c:v>
                </c:pt>
                <c:pt idx="4">
                  <c:v>1.71</c:v>
                </c:pt>
                <c:pt idx="5">
                  <c:v>1.71</c:v>
                </c:pt>
                <c:pt idx="6">
                  <c:v>1.71</c:v>
                </c:pt>
                <c:pt idx="7">
                  <c:v>1.71</c:v>
                </c:pt>
                <c:pt idx="8">
                  <c:v>1.71</c:v>
                </c:pt>
                <c:pt idx="9">
                  <c:v>1.71</c:v>
                </c:pt>
                <c:pt idx="10">
                  <c:v>1.71</c:v>
                </c:pt>
                <c:pt idx="11">
                  <c:v>1.71</c:v>
                </c:pt>
                <c:pt idx="12">
                  <c:v>1.71</c:v>
                </c:pt>
                <c:pt idx="13">
                  <c:v>1.71</c:v>
                </c:pt>
                <c:pt idx="14">
                  <c:v>1.71</c:v>
                </c:pt>
                <c:pt idx="15">
                  <c:v>1.71</c:v>
                </c:pt>
                <c:pt idx="16">
                  <c:v>1.71</c:v>
                </c:pt>
                <c:pt idx="17">
                  <c:v>1.71</c:v>
                </c:pt>
                <c:pt idx="18">
                  <c:v>1.71</c:v>
                </c:pt>
                <c:pt idx="19">
                  <c:v>1.71</c:v>
                </c:pt>
                <c:pt idx="20">
                  <c:v>1.71</c:v>
                </c:pt>
                <c:pt idx="21">
                  <c:v>1.71</c:v>
                </c:pt>
                <c:pt idx="22">
                  <c:v>1.71</c:v>
                </c:pt>
                <c:pt idx="23">
                  <c:v>1.71</c:v>
                </c:pt>
              </c:numCache>
            </c:numRef>
          </c:yVal>
          <c:smooth val="1"/>
        </c:ser>
        <c:ser>
          <c:idx val="2"/>
          <c:order val="1"/>
          <c:tx>
            <c:v>Electric oven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Winter!$AO$44:$AO$48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</c:numCache>
            </c:numRef>
          </c:xVal>
          <c:yVal>
            <c:numRef>
              <c:f>Winter!$AQ$44:$AQ$48</c:f>
              <c:numCache>
                <c:formatCode>0.00</c:formatCode>
                <c:ptCount val="5"/>
                <c:pt idx="0">
                  <c:v>1.71</c:v>
                </c:pt>
                <c:pt idx="1">
                  <c:v>2.41</c:v>
                </c:pt>
                <c:pt idx="2">
                  <c:v>3.11</c:v>
                </c:pt>
                <c:pt idx="3">
                  <c:v>2.71</c:v>
                </c:pt>
                <c:pt idx="4">
                  <c:v>1.71</c:v>
                </c:pt>
              </c:numCache>
            </c:numRef>
          </c:yVal>
          <c:smooth val="1"/>
        </c:ser>
        <c:ser>
          <c:idx val="4"/>
          <c:order val="2"/>
          <c:tx>
            <c:v>Television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Winter!$AO$28:$AO$29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Winter!$AR$28:$AR$29</c:f>
              <c:numCache>
                <c:formatCode>0.00</c:formatCode>
                <c:ptCount val="2"/>
                <c:pt idx="0">
                  <c:v>1.71</c:v>
                </c:pt>
                <c:pt idx="1">
                  <c:v>1.71</c:v>
                </c:pt>
              </c:numCache>
            </c:numRef>
          </c:yVal>
          <c:smooth val="1"/>
        </c:ser>
        <c:ser>
          <c:idx val="7"/>
          <c:order val="3"/>
          <c:tx>
            <c:v>Domestic lighting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Winter!$AO$28:$AO$29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Winter!$AS$28:$AS$30</c:f>
              <c:numCache>
                <c:formatCode>0.00</c:formatCode>
                <c:ptCount val="3"/>
                <c:pt idx="0">
                  <c:v>1.91</c:v>
                </c:pt>
                <c:pt idx="1">
                  <c:v>1.81</c:v>
                </c:pt>
                <c:pt idx="2">
                  <c:v>1.71</c:v>
                </c:pt>
              </c:numCache>
            </c:numRef>
          </c:yVal>
          <c:smooth val="1"/>
        </c:ser>
        <c:ser>
          <c:idx val="8"/>
          <c:order val="4"/>
          <c:tx>
            <c:v>Domestic lighting 2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Winter!$AO$49:$AO$51</c:f>
              <c:numCache>
                <c:formatCode>General</c:formatCode>
                <c:ptCount val="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</c:numCache>
            </c:numRef>
          </c:xVal>
          <c:yVal>
            <c:numRef>
              <c:f>Winter!$AS$49:$AS$51</c:f>
              <c:numCache>
                <c:formatCode>0.00</c:formatCode>
                <c:ptCount val="3"/>
                <c:pt idx="0">
                  <c:v>3.21</c:v>
                </c:pt>
                <c:pt idx="1">
                  <c:v>3.4</c:v>
                </c:pt>
                <c:pt idx="2">
                  <c:v>2.9399999999999995</c:v>
                </c:pt>
              </c:numCache>
            </c:numRef>
          </c:yVal>
          <c:smooth val="1"/>
        </c:ser>
        <c:ser>
          <c:idx val="9"/>
          <c:order val="5"/>
          <c:tx>
            <c:v>Computer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Winter!$AO$28:$AO$30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Winter!$AT$28:$AT$30</c:f>
              <c:numCache>
                <c:formatCode>0.00</c:formatCode>
                <c:ptCount val="3"/>
                <c:pt idx="0">
                  <c:v>2.31</c:v>
                </c:pt>
                <c:pt idx="1">
                  <c:v>2.0100000000000002</c:v>
                </c:pt>
                <c:pt idx="2">
                  <c:v>1.71</c:v>
                </c:pt>
              </c:numCache>
            </c:numRef>
          </c:yVal>
          <c:smooth val="1"/>
        </c:ser>
        <c:ser>
          <c:idx val="12"/>
          <c:order val="6"/>
          <c:tx>
            <c:v>Dishwasher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Winter!$AO$28:$AO$32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Winter!$AU$28:$AU$32</c:f>
              <c:numCache>
                <c:formatCode>0.00</c:formatCode>
                <c:ptCount val="5"/>
                <c:pt idx="0">
                  <c:v>2.31</c:v>
                </c:pt>
                <c:pt idx="1">
                  <c:v>2.31</c:v>
                </c:pt>
                <c:pt idx="2">
                  <c:v>2.5099999999999998</c:v>
                </c:pt>
                <c:pt idx="3">
                  <c:v>2.11</c:v>
                </c:pt>
                <c:pt idx="4">
                  <c:v>1.71</c:v>
                </c:pt>
              </c:numCache>
            </c:numRef>
          </c:yVal>
          <c:smooth val="1"/>
        </c:ser>
        <c:ser>
          <c:idx val="13"/>
          <c:order val="7"/>
          <c:tx>
            <c:v>Washing machine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Winter!$AO$30:$AO$35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Winter!$AV$30:$AV$35</c:f>
              <c:numCache>
                <c:formatCode>0.00</c:formatCode>
                <c:ptCount val="6"/>
                <c:pt idx="0">
                  <c:v>2.5099999999999998</c:v>
                </c:pt>
                <c:pt idx="1">
                  <c:v>2.61</c:v>
                </c:pt>
                <c:pt idx="2">
                  <c:v>3.11</c:v>
                </c:pt>
                <c:pt idx="3">
                  <c:v>2.91</c:v>
                </c:pt>
                <c:pt idx="4">
                  <c:v>2.2000000000000002</c:v>
                </c:pt>
                <c:pt idx="5">
                  <c:v>2.25</c:v>
                </c:pt>
              </c:numCache>
            </c:numRef>
          </c:yVal>
          <c:smooth val="1"/>
        </c:ser>
        <c:ser>
          <c:idx val="15"/>
          <c:order val="8"/>
          <c:tx>
            <c:v>Miscellaneous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Winter!$U$28:$U$51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Winter!$AW$28:$AW$51</c:f>
              <c:numCache>
                <c:formatCode>0.00</c:formatCode>
                <c:ptCount val="24"/>
                <c:pt idx="0">
                  <c:v>3.8665619965367033</c:v>
                </c:pt>
                <c:pt idx="1">
                  <c:v>3.231851967874523</c:v>
                </c:pt>
                <c:pt idx="2">
                  <c:v>3.0481836120132719</c:v>
                </c:pt>
                <c:pt idx="3">
                  <c:v>2.9603327842841138</c:v>
                </c:pt>
                <c:pt idx="4">
                  <c:v>3.375943262958744</c:v>
                </c:pt>
                <c:pt idx="5">
                  <c:v>3.3007990025121878</c:v>
                </c:pt>
                <c:pt idx="6">
                  <c:v>2.4270521475380167</c:v>
                </c:pt>
                <c:pt idx="7">
                  <c:v>2.2607235741605849</c:v>
                </c:pt>
                <c:pt idx="8">
                  <c:v>3.5558547448881197</c:v>
                </c:pt>
                <c:pt idx="9">
                  <c:v>4.1156670277243146</c:v>
                </c:pt>
                <c:pt idx="10">
                  <c:v>4.8663282066283493</c:v>
                </c:pt>
                <c:pt idx="11">
                  <c:v>6.3546798742216177</c:v>
                </c:pt>
                <c:pt idx="12">
                  <c:v>6.6022141783278627</c:v>
                </c:pt>
                <c:pt idx="13">
                  <c:v>5.5333750637455204</c:v>
                </c:pt>
                <c:pt idx="14">
                  <c:v>4.3121488795684861</c:v>
                </c:pt>
                <c:pt idx="15">
                  <c:v>3.8524388413237891</c:v>
                </c:pt>
                <c:pt idx="16">
                  <c:v>5.472984099641458</c:v>
                </c:pt>
                <c:pt idx="17">
                  <c:v>5.7137186544960556</c:v>
                </c:pt>
                <c:pt idx="18">
                  <c:v>7.5129826378719562</c:v>
                </c:pt>
                <c:pt idx="19">
                  <c:v>9.4341962001310513</c:v>
                </c:pt>
                <c:pt idx="20">
                  <c:v>10.421656604732823</c:v>
                </c:pt>
                <c:pt idx="21">
                  <c:v>8.5025178622483466</c:v>
                </c:pt>
                <c:pt idx="22">
                  <c:v>7.3801625526014876</c:v>
                </c:pt>
                <c:pt idx="23">
                  <c:v>5.8316555114546791</c:v>
                </c:pt>
              </c:numCache>
            </c:numRef>
          </c:yVal>
          <c:smooth val="1"/>
        </c:ser>
        <c:ser>
          <c:idx val="3"/>
          <c:order val="9"/>
          <c:tx>
            <c:v>Television 2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Winter!$AO$35:$AO$51</c:f>
              <c:numCache>
                <c:formatCode>General</c:formatCode>
                <c:ptCount val="17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</c:numCache>
            </c:numRef>
          </c:xVal>
          <c:yVal>
            <c:numRef>
              <c:f>Winter!$AR$35:$AR$51</c:f>
              <c:numCache>
                <c:formatCode>0.00</c:formatCode>
                <c:ptCount val="17"/>
                <c:pt idx="0">
                  <c:v>1.95</c:v>
                </c:pt>
                <c:pt idx="1">
                  <c:v>2.16</c:v>
                </c:pt>
                <c:pt idx="2">
                  <c:v>2.16</c:v>
                </c:pt>
                <c:pt idx="3">
                  <c:v>2.16</c:v>
                </c:pt>
                <c:pt idx="4">
                  <c:v>2.61</c:v>
                </c:pt>
                <c:pt idx="5">
                  <c:v>3.51</c:v>
                </c:pt>
                <c:pt idx="6">
                  <c:v>3.11</c:v>
                </c:pt>
                <c:pt idx="7">
                  <c:v>2.5099999999999998</c:v>
                </c:pt>
                <c:pt idx="8">
                  <c:v>2.0099999999999998</c:v>
                </c:pt>
                <c:pt idx="9">
                  <c:v>2.0099999999999998</c:v>
                </c:pt>
                <c:pt idx="10">
                  <c:v>2.8000000000000003</c:v>
                </c:pt>
                <c:pt idx="11">
                  <c:v>4.0999999999999996</c:v>
                </c:pt>
                <c:pt idx="12">
                  <c:v>3.91</c:v>
                </c:pt>
                <c:pt idx="13">
                  <c:v>3.36</c:v>
                </c:pt>
                <c:pt idx="14">
                  <c:v>3.21</c:v>
                </c:pt>
                <c:pt idx="15">
                  <c:v>3</c:v>
                </c:pt>
                <c:pt idx="16">
                  <c:v>2.6399999999999997</c:v>
                </c:pt>
              </c:numCache>
            </c:numRef>
          </c:yVal>
          <c:smooth val="1"/>
        </c:ser>
        <c:ser>
          <c:idx val="5"/>
          <c:order val="10"/>
          <c:tx>
            <c:v>Computer 2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Winter!$AO$34:$AO$51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</c:numCache>
            </c:numRef>
          </c:xVal>
          <c:yVal>
            <c:numRef>
              <c:f>Winter!$AT$34:$AT$51</c:f>
              <c:numCache>
                <c:formatCode>0.00</c:formatCode>
                <c:ptCount val="18"/>
                <c:pt idx="0">
                  <c:v>1.8</c:v>
                </c:pt>
                <c:pt idx="1">
                  <c:v>2.25</c:v>
                </c:pt>
                <c:pt idx="2">
                  <c:v>2.66</c:v>
                </c:pt>
                <c:pt idx="3">
                  <c:v>2.66</c:v>
                </c:pt>
                <c:pt idx="4">
                  <c:v>3.16</c:v>
                </c:pt>
                <c:pt idx="5">
                  <c:v>3.61</c:v>
                </c:pt>
                <c:pt idx="6">
                  <c:v>4.51</c:v>
                </c:pt>
                <c:pt idx="7">
                  <c:v>4.01</c:v>
                </c:pt>
                <c:pt idx="8">
                  <c:v>3.51</c:v>
                </c:pt>
                <c:pt idx="9">
                  <c:v>3.01</c:v>
                </c:pt>
                <c:pt idx="10">
                  <c:v>3.01</c:v>
                </c:pt>
                <c:pt idx="11">
                  <c:v>3.8000000000000003</c:v>
                </c:pt>
                <c:pt idx="12">
                  <c:v>5.3999999999999995</c:v>
                </c:pt>
                <c:pt idx="13">
                  <c:v>5.8100000000000005</c:v>
                </c:pt>
                <c:pt idx="14">
                  <c:v>5.46</c:v>
                </c:pt>
                <c:pt idx="15">
                  <c:v>5.41</c:v>
                </c:pt>
                <c:pt idx="16">
                  <c:v>5.0999999999999996</c:v>
                </c:pt>
                <c:pt idx="17">
                  <c:v>3.9399999999999995</c:v>
                </c:pt>
              </c:numCache>
            </c:numRef>
          </c:yVal>
          <c:smooth val="1"/>
        </c:ser>
        <c:ser>
          <c:idx val="6"/>
          <c:order val="11"/>
          <c:tx>
            <c:v>Dishwasher 2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Winter!$AO$46:$AO$49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xVal>
          <c:yVal>
            <c:numRef>
              <c:f>Winter!$AU$46:$AU$49</c:f>
              <c:numCache>
                <c:formatCode>0.00</c:formatCode>
                <c:ptCount val="4"/>
                <c:pt idx="0">
                  <c:v>5.3999999999999995</c:v>
                </c:pt>
                <c:pt idx="1">
                  <c:v>6.61</c:v>
                </c:pt>
                <c:pt idx="2">
                  <c:v>6.76</c:v>
                </c:pt>
                <c:pt idx="3">
                  <c:v>5.41</c:v>
                </c:pt>
              </c:numCache>
            </c:numRef>
          </c:yVal>
          <c:smooth val="1"/>
        </c:ser>
        <c:ser>
          <c:idx val="10"/>
          <c:order val="12"/>
          <c:tx>
            <c:v>Washing machine 2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Winter!$AO$37:$AO$51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xVal>
          <c:yVal>
            <c:numRef>
              <c:f>Winter!$AV$37:$AV$51</c:f>
              <c:numCache>
                <c:formatCode>0.00</c:formatCode>
                <c:ptCount val="15"/>
                <c:pt idx="0">
                  <c:v>2.66</c:v>
                </c:pt>
                <c:pt idx="1">
                  <c:v>3.56</c:v>
                </c:pt>
                <c:pt idx="2">
                  <c:v>4.41</c:v>
                </c:pt>
                <c:pt idx="3">
                  <c:v>5.1099999999999994</c:v>
                </c:pt>
                <c:pt idx="4">
                  <c:v>4.41</c:v>
                </c:pt>
                <c:pt idx="5">
                  <c:v>4.1099999999999994</c:v>
                </c:pt>
                <c:pt idx="6">
                  <c:v>3.51</c:v>
                </c:pt>
                <c:pt idx="7">
                  <c:v>4.21</c:v>
                </c:pt>
                <c:pt idx="8">
                  <c:v>4.6000000000000005</c:v>
                </c:pt>
                <c:pt idx="9">
                  <c:v>6.1999999999999993</c:v>
                </c:pt>
                <c:pt idx="10">
                  <c:v>7.3100000000000005</c:v>
                </c:pt>
                <c:pt idx="11">
                  <c:v>7.46</c:v>
                </c:pt>
                <c:pt idx="12">
                  <c:v>6.61</c:v>
                </c:pt>
                <c:pt idx="13">
                  <c:v>5.6</c:v>
                </c:pt>
                <c:pt idx="14">
                  <c:v>3.9399999999999995</c:v>
                </c:pt>
              </c:numCache>
            </c:numRef>
          </c:yVal>
          <c:smooth val="1"/>
        </c:ser>
        <c:ser>
          <c:idx val="1"/>
          <c:order val="13"/>
          <c:tx>
            <c:v>Dishwasher 3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Winter!$AO$40:$AO$43</c:f>
              <c:numCache>
                <c:formatCode>General</c:formatCode>
                <c:ptCount val="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</c:numCache>
            </c:numRef>
          </c:xVal>
          <c:yVal>
            <c:numRef>
              <c:f>Winter!$AU$40:$AU$43</c:f>
              <c:numCache>
                <c:formatCode>0.00</c:formatCode>
                <c:ptCount val="4"/>
                <c:pt idx="0">
                  <c:v>4.51</c:v>
                </c:pt>
                <c:pt idx="1">
                  <c:v>4.41</c:v>
                </c:pt>
                <c:pt idx="2">
                  <c:v>4.1099999999999994</c:v>
                </c:pt>
                <c:pt idx="3">
                  <c:v>3.01</c:v>
                </c:pt>
              </c:numCache>
            </c:numRef>
          </c:yVal>
          <c:smooth val="1"/>
        </c:ser>
        <c:axId val="71460352"/>
        <c:axId val="71462272"/>
      </c:scatterChart>
      <c:valAx>
        <c:axId val="71460352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626088844157634"/>
              <c:y val="0.903682829120044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62272"/>
        <c:crosses val="autoZero"/>
        <c:crossBetween val="midCat"/>
        <c:majorUnit val="1"/>
      </c:valAx>
      <c:valAx>
        <c:axId val="71462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1.8421064466658404E-2"/>
              <c:y val="0.3972232997593853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603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79868472366154641"/>
          <c:y val="0.26111181942225326"/>
          <c:w val="0.18289485434753699"/>
          <c:h val="0.555557062600538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" footer="0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Demand profile - 2050 scenario - Winter day</a:t>
            </a:r>
          </a:p>
        </c:rich>
      </c:tx>
      <c:layout>
        <c:manualLayout>
          <c:xMode val="edge"/>
          <c:yMode val="edge"/>
          <c:x val="0.26876516070009016"/>
          <c:y val="3.17460767854468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55129715092014E-2"/>
          <c:y val="0.22941209416948272"/>
          <c:w val="0.74015842888578187"/>
          <c:h val="0.59411850028507052"/>
        </c:manualLayout>
      </c:layout>
      <c:scatterChart>
        <c:scatterStyle val="smoothMarker"/>
        <c:ser>
          <c:idx val="1"/>
          <c:order val="0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Winter!$A$3:$A$26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Winter!$BA$3:$BA$26</c:f>
              <c:numCache>
                <c:formatCode>0.00</c:formatCode>
                <c:ptCount val="24"/>
                <c:pt idx="0">
                  <c:v>12.235117560358388</c:v>
                </c:pt>
                <c:pt idx="1">
                  <c:v>8.2838364288640083</c:v>
                </c:pt>
                <c:pt idx="2">
                  <c:v>6.947066493728359</c:v>
                </c:pt>
                <c:pt idx="3">
                  <c:v>6.2988409965307222</c:v>
                </c:pt>
                <c:pt idx="4">
                  <c:v>6.8009144268402952</c:v>
                </c:pt>
                <c:pt idx="5">
                  <c:v>11.931395089697304</c:v>
                </c:pt>
                <c:pt idx="6">
                  <c:v>23.415947783874387</c:v>
                </c:pt>
                <c:pt idx="7">
                  <c:v>26.285027571226131</c:v>
                </c:pt>
                <c:pt idx="8">
                  <c:v>33.462428296779514</c:v>
                </c:pt>
                <c:pt idx="9">
                  <c:v>24.411655148480527</c:v>
                </c:pt>
                <c:pt idx="10">
                  <c:v>22.575920401685202</c:v>
                </c:pt>
                <c:pt idx="11">
                  <c:v>25.315583724285535</c:v>
                </c:pt>
                <c:pt idx="12">
                  <c:v>25.459608400255604</c:v>
                </c:pt>
                <c:pt idx="13">
                  <c:v>25.632194652931961</c:v>
                </c:pt>
                <c:pt idx="14">
                  <c:v>24.072929467966432</c:v>
                </c:pt>
                <c:pt idx="15">
                  <c:v>23.945382822448668</c:v>
                </c:pt>
                <c:pt idx="16">
                  <c:v>28.896699760036341</c:v>
                </c:pt>
                <c:pt idx="17">
                  <c:v>34.190944286545857</c:v>
                </c:pt>
                <c:pt idx="18">
                  <c:v>34.071795110151619</c:v>
                </c:pt>
                <c:pt idx="19">
                  <c:v>34.917177329482442</c:v>
                </c:pt>
                <c:pt idx="20">
                  <c:v>33.173427030028769</c:v>
                </c:pt>
                <c:pt idx="21">
                  <c:v>26.211903427155473</c:v>
                </c:pt>
                <c:pt idx="22">
                  <c:v>23.205001631641405</c:v>
                </c:pt>
                <c:pt idx="23">
                  <c:v>17.356127998217303</c:v>
                </c:pt>
              </c:numCache>
            </c:numRef>
          </c:yVal>
          <c:smooth val="1"/>
        </c:ser>
        <c:ser>
          <c:idx val="0"/>
          <c:order val="1"/>
          <c:tx>
            <c:v>Electrical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Winter!$A$3:$A$26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Winter!$AZ$3:$AZ$26</c:f>
              <c:numCache>
                <c:formatCode>0.00</c:formatCode>
                <c:ptCount val="24"/>
                <c:pt idx="0">
                  <c:v>3.8665619965367033</c:v>
                </c:pt>
                <c:pt idx="1">
                  <c:v>3.231851967874523</c:v>
                </c:pt>
                <c:pt idx="2">
                  <c:v>3.0481836120132719</c:v>
                </c:pt>
                <c:pt idx="3">
                  <c:v>2.9603327842841138</c:v>
                </c:pt>
                <c:pt idx="4">
                  <c:v>3.375943262958744</c:v>
                </c:pt>
                <c:pt idx="5">
                  <c:v>3.3007990025121878</c:v>
                </c:pt>
                <c:pt idx="6">
                  <c:v>2.4270521475380167</c:v>
                </c:pt>
                <c:pt idx="7">
                  <c:v>2.2607235741605849</c:v>
                </c:pt>
                <c:pt idx="8">
                  <c:v>3.5558547448881197</c:v>
                </c:pt>
                <c:pt idx="9">
                  <c:v>4.1156670277243146</c:v>
                </c:pt>
                <c:pt idx="10">
                  <c:v>4.8663282066283493</c:v>
                </c:pt>
                <c:pt idx="11">
                  <c:v>6.3546798742216177</c:v>
                </c:pt>
                <c:pt idx="12">
                  <c:v>6.6022141783278627</c:v>
                </c:pt>
                <c:pt idx="13">
                  <c:v>5.5333750637455204</c:v>
                </c:pt>
                <c:pt idx="14">
                  <c:v>4.3121488795684861</c:v>
                </c:pt>
                <c:pt idx="15">
                  <c:v>3.8524388413237891</c:v>
                </c:pt>
                <c:pt idx="16">
                  <c:v>5.472984099641458</c:v>
                </c:pt>
                <c:pt idx="17">
                  <c:v>5.7137186544960556</c:v>
                </c:pt>
                <c:pt idx="18">
                  <c:v>7.5129826378719562</c:v>
                </c:pt>
                <c:pt idx="19">
                  <c:v>9.4341962001310513</c:v>
                </c:pt>
                <c:pt idx="20">
                  <c:v>10.421656604732823</c:v>
                </c:pt>
                <c:pt idx="21">
                  <c:v>8.5025178622483466</c:v>
                </c:pt>
                <c:pt idx="22">
                  <c:v>7.3801625526014876</c:v>
                </c:pt>
                <c:pt idx="23">
                  <c:v>5.8316555114546791</c:v>
                </c:pt>
              </c:numCache>
            </c:numRef>
          </c:yVal>
          <c:smooth val="1"/>
        </c:ser>
        <c:ser>
          <c:idx val="2"/>
          <c:order val="2"/>
          <c:tx>
            <c:v>Thermal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Winter!$A$3:$A$26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Winter!$AY$3:$AY$26</c:f>
              <c:numCache>
                <c:formatCode>0.00</c:formatCode>
                <c:ptCount val="24"/>
                <c:pt idx="0">
                  <c:v>8.3685555638216851</c:v>
                </c:pt>
                <c:pt idx="1">
                  <c:v>5.0519844609894848</c:v>
                </c:pt>
                <c:pt idx="2">
                  <c:v>3.8988828817150876</c:v>
                </c:pt>
                <c:pt idx="3">
                  <c:v>3.3385082122466083</c:v>
                </c:pt>
                <c:pt idx="4">
                  <c:v>3.4249711638815512</c:v>
                </c:pt>
                <c:pt idx="5">
                  <c:v>8.6305960871851166</c:v>
                </c:pt>
                <c:pt idx="6">
                  <c:v>20.98889563633637</c:v>
                </c:pt>
                <c:pt idx="7">
                  <c:v>24.024303997065545</c:v>
                </c:pt>
                <c:pt idx="8">
                  <c:v>29.906573551891391</c:v>
                </c:pt>
                <c:pt idx="9">
                  <c:v>20.295988120756213</c:v>
                </c:pt>
                <c:pt idx="10">
                  <c:v>17.709592195056853</c:v>
                </c:pt>
                <c:pt idx="11">
                  <c:v>18.960903850063918</c:v>
                </c:pt>
                <c:pt idx="12">
                  <c:v>18.857394221927741</c:v>
                </c:pt>
                <c:pt idx="13">
                  <c:v>20.098819589186441</c:v>
                </c:pt>
                <c:pt idx="14">
                  <c:v>19.760780588397946</c:v>
                </c:pt>
                <c:pt idx="15">
                  <c:v>20.092943981124879</c:v>
                </c:pt>
                <c:pt idx="16">
                  <c:v>23.423715660394883</c:v>
                </c:pt>
                <c:pt idx="17">
                  <c:v>28.477225632049798</c:v>
                </c:pt>
                <c:pt idx="18">
                  <c:v>26.558812472279666</c:v>
                </c:pt>
                <c:pt idx="19">
                  <c:v>25.482981129351387</c:v>
                </c:pt>
                <c:pt idx="20">
                  <c:v>22.751770425295945</c:v>
                </c:pt>
                <c:pt idx="21">
                  <c:v>17.709385564907127</c:v>
                </c:pt>
                <c:pt idx="22">
                  <c:v>15.824839079039917</c:v>
                </c:pt>
                <c:pt idx="23">
                  <c:v>11.524472486762626</c:v>
                </c:pt>
              </c:numCache>
            </c:numRef>
          </c:yVal>
          <c:smooth val="1"/>
        </c:ser>
        <c:axId val="71525504"/>
        <c:axId val="71527424"/>
      </c:scatterChart>
      <c:valAx>
        <c:axId val="71525504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33367529572"/>
              <c:y val="0.911566684795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7424"/>
        <c:crosses val="autoZero"/>
        <c:crossBetween val="midCat"/>
        <c:majorUnit val="1"/>
      </c:valAx>
      <c:valAx>
        <c:axId val="71527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1.4435714038552479E-2"/>
              <c:y val="0.3617652254211072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55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301946591446476"/>
          <c:y val="0.39705939375487398"/>
          <c:w val="0.12598441342736716"/>
          <c:h val="0.200000287224677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Winter - Electric demand profiles </a:t>
            </a:r>
          </a:p>
        </c:rich>
      </c:tx>
      <c:layout>
        <c:manualLayout>
          <c:xMode val="edge"/>
          <c:yMode val="edge"/>
          <c:x val="0.33976275586456539"/>
          <c:y val="3.88692629637511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991788290611462"/>
          <c:y val="0.19377195368585381"/>
          <c:w val="0.67764151132961392"/>
          <c:h val="0.58823628797491323"/>
        </c:manualLayout>
      </c:layout>
      <c:scatterChart>
        <c:scatterStyle val="smoothMarker"/>
        <c:ser>
          <c:idx val="0"/>
          <c:order val="0"/>
          <c:tx>
            <c:v>2020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yVal>
            <c:numRef>
              <c:f>Winter!$AF$3:$AF$26</c:f>
              <c:numCache>
                <c:formatCode>0.00</c:formatCode>
                <c:ptCount val="24"/>
                <c:pt idx="0">
                  <c:v>7.9594881522026348</c:v>
                </c:pt>
                <c:pt idx="1">
                  <c:v>5.9804838591003548</c:v>
                </c:pt>
                <c:pt idx="2">
                  <c:v>5.0666819607613096</c:v>
                </c:pt>
                <c:pt idx="3">
                  <c:v>4.5937492400453763</c:v>
                </c:pt>
                <c:pt idx="4">
                  <c:v>4.4037522606042581</c:v>
                </c:pt>
                <c:pt idx="5">
                  <c:v>4.6848560399417254</c:v>
                </c:pt>
                <c:pt idx="6">
                  <c:v>4.6661916921713056</c:v>
                </c:pt>
                <c:pt idx="7">
                  <c:v>4.8791433612529733</c:v>
                </c:pt>
                <c:pt idx="8">
                  <c:v>8.1219529684909659</c:v>
                </c:pt>
                <c:pt idx="9">
                  <c:v>9.0823303367050272</c:v>
                </c:pt>
                <c:pt idx="10">
                  <c:v>10.346104648066111</c:v>
                </c:pt>
                <c:pt idx="11">
                  <c:v>13.483307831104671</c:v>
                </c:pt>
                <c:pt idx="12">
                  <c:v>13.964613635778161</c:v>
                </c:pt>
                <c:pt idx="13">
                  <c:v>12.634198714947058</c:v>
                </c:pt>
                <c:pt idx="14">
                  <c:v>9.6601237631427654</c:v>
                </c:pt>
                <c:pt idx="15">
                  <c:v>9.1759765913232734</c:v>
                </c:pt>
                <c:pt idx="16">
                  <c:v>12.498518487192769</c:v>
                </c:pt>
                <c:pt idx="17">
                  <c:v>16.862457999265406</c:v>
                </c:pt>
                <c:pt idx="18">
                  <c:v>20.161086624694576</c:v>
                </c:pt>
                <c:pt idx="19">
                  <c:v>20.13747601629505</c:v>
                </c:pt>
                <c:pt idx="20">
                  <c:v>18.922958298655612</c:v>
                </c:pt>
                <c:pt idx="21">
                  <c:v>15.16586878700485</c:v>
                </c:pt>
                <c:pt idx="22">
                  <c:v>14.012908832714206</c:v>
                </c:pt>
                <c:pt idx="23">
                  <c:v>12.463927265789394</c:v>
                </c:pt>
              </c:numCache>
            </c:numRef>
          </c:yVal>
          <c:smooth val="1"/>
        </c:ser>
        <c:ser>
          <c:idx val="1"/>
          <c:order val="1"/>
          <c:tx>
            <c:v>2012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yVal>
            <c:numRef>
              <c:f>Winter!$C$3:$C$26</c:f>
              <c:numCache>
                <c:formatCode>0.00</c:formatCode>
                <c:ptCount val="24"/>
                <c:pt idx="0">
                  <c:v>12.888539988455678</c:v>
                </c:pt>
                <c:pt idx="1">
                  <c:v>8.9728398929150774</c:v>
                </c:pt>
                <c:pt idx="2">
                  <c:v>7.2439453733775725</c:v>
                </c:pt>
                <c:pt idx="3">
                  <c:v>6.5177759476137123</c:v>
                </c:pt>
                <c:pt idx="4">
                  <c:v>6.2364775431958135</c:v>
                </c:pt>
                <c:pt idx="5">
                  <c:v>6.6526633417072922</c:v>
                </c:pt>
                <c:pt idx="6">
                  <c:v>7.4068404917933881</c:v>
                </c:pt>
                <c:pt idx="7">
                  <c:v>8.8857452472019496</c:v>
                </c:pt>
                <c:pt idx="8">
                  <c:v>12.536182482960397</c:v>
                </c:pt>
                <c:pt idx="9">
                  <c:v>13.202223425747714</c:v>
                </c:pt>
                <c:pt idx="10">
                  <c:v>14.004427355427829</c:v>
                </c:pt>
                <c:pt idx="11">
                  <c:v>16.332266247405389</c:v>
                </c:pt>
                <c:pt idx="12">
                  <c:v>17.724047261092878</c:v>
                </c:pt>
                <c:pt idx="13">
                  <c:v>17.1945835458184</c:v>
                </c:pt>
                <c:pt idx="14">
                  <c:v>15.923829598561623</c:v>
                </c:pt>
                <c:pt idx="15">
                  <c:v>15.491462804412629</c:v>
                </c:pt>
                <c:pt idx="16">
                  <c:v>17.159946998804859</c:v>
                </c:pt>
                <c:pt idx="17">
                  <c:v>20.962395514986852</c:v>
                </c:pt>
                <c:pt idx="18">
                  <c:v>25.026608792906522</c:v>
                </c:pt>
                <c:pt idx="19">
                  <c:v>27.230654000436839</c:v>
                </c:pt>
                <c:pt idx="20">
                  <c:v>27.022188682442739</c:v>
                </c:pt>
                <c:pt idx="21">
                  <c:v>24.658392874161155</c:v>
                </c:pt>
                <c:pt idx="22">
                  <c:v>22.383875175338293</c:v>
                </c:pt>
                <c:pt idx="23">
                  <c:v>17.855518371515601</c:v>
                </c:pt>
              </c:numCache>
            </c:numRef>
          </c:yVal>
          <c:smooth val="1"/>
        </c:ser>
        <c:ser>
          <c:idx val="4"/>
          <c:order val="2"/>
          <c:tx>
            <c:v>2050</c:v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none"/>
          </c:marker>
          <c:yVal>
            <c:numRef>
              <c:f>Winter!$AZ$3:$AZ$26</c:f>
              <c:numCache>
                <c:formatCode>0.00</c:formatCode>
                <c:ptCount val="24"/>
                <c:pt idx="0">
                  <c:v>3.8665619965367033</c:v>
                </c:pt>
                <c:pt idx="1">
                  <c:v>3.231851967874523</c:v>
                </c:pt>
                <c:pt idx="2">
                  <c:v>3.0481836120132719</c:v>
                </c:pt>
                <c:pt idx="3">
                  <c:v>2.9603327842841138</c:v>
                </c:pt>
                <c:pt idx="4">
                  <c:v>3.375943262958744</c:v>
                </c:pt>
                <c:pt idx="5">
                  <c:v>3.3007990025121878</c:v>
                </c:pt>
                <c:pt idx="6">
                  <c:v>2.4270521475380167</c:v>
                </c:pt>
                <c:pt idx="7">
                  <c:v>2.2607235741605849</c:v>
                </c:pt>
                <c:pt idx="8">
                  <c:v>3.5558547448881197</c:v>
                </c:pt>
                <c:pt idx="9">
                  <c:v>4.1156670277243146</c:v>
                </c:pt>
                <c:pt idx="10">
                  <c:v>4.8663282066283493</c:v>
                </c:pt>
                <c:pt idx="11">
                  <c:v>6.3546798742216177</c:v>
                </c:pt>
                <c:pt idx="12">
                  <c:v>6.6022141783278627</c:v>
                </c:pt>
                <c:pt idx="13">
                  <c:v>5.5333750637455204</c:v>
                </c:pt>
                <c:pt idx="14">
                  <c:v>4.3121488795684861</c:v>
                </c:pt>
                <c:pt idx="15">
                  <c:v>3.8524388413237891</c:v>
                </c:pt>
                <c:pt idx="16">
                  <c:v>5.472984099641458</c:v>
                </c:pt>
                <c:pt idx="17">
                  <c:v>5.7137186544960556</c:v>
                </c:pt>
                <c:pt idx="18">
                  <c:v>7.5129826378719562</c:v>
                </c:pt>
                <c:pt idx="19">
                  <c:v>9.4341962001310513</c:v>
                </c:pt>
                <c:pt idx="20">
                  <c:v>10.421656604732823</c:v>
                </c:pt>
                <c:pt idx="21">
                  <c:v>8.5025178622483466</c:v>
                </c:pt>
                <c:pt idx="22">
                  <c:v>7.3801625526014876</c:v>
                </c:pt>
                <c:pt idx="23">
                  <c:v>5.8316555114546791</c:v>
                </c:pt>
              </c:numCache>
            </c:numRef>
          </c:yVal>
          <c:smooth val="1"/>
        </c:ser>
        <c:axId val="71646592"/>
        <c:axId val="71656960"/>
      </c:scatterChart>
      <c:valAx>
        <c:axId val="71646592"/>
        <c:scaling>
          <c:orientation val="minMax"/>
          <c:max val="24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2818512742"/>
              <c:y val="0.911566645385542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56960"/>
        <c:crosses val="autoZero"/>
        <c:crossBetween val="midCat"/>
        <c:majorUnit val="4"/>
      </c:valAx>
      <c:valAx>
        <c:axId val="71656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9673615291068347E-2"/>
              <c:y val="0.2473501454210115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465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87904138674752"/>
          <c:y val="0.27681707669407696"/>
          <c:w val="0.13168741920575486"/>
          <c:h val="0.474049243838606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Demand profile - Present scenario - Summer day</a:t>
            </a:r>
          </a:p>
        </c:rich>
      </c:tx>
      <c:layout>
        <c:manualLayout>
          <c:xMode val="edge"/>
          <c:yMode val="edge"/>
          <c:x val="0.1671779004164069"/>
          <c:y val="4.07934722445408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137763884368"/>
          <c:y val="0.19384644508179852"/>
          <c:w val="0.7016870106890033"/>
          <c:h val="0.60000090144366203"/>
        </c:manualLayout>
      </c:layout>
      <c:scatterChart>
        <c:scatterStyle val="smoothMarker"/>
        <c:ser>
          <c:idx val="1"/>
          <c:order val="0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Summer!$D$3:$D$26</c:f>
              <c:numCache>
                <c:formatCode>0.00</c:formatCode>
                <c:ptCount val="24"/>
                <c:pt idx="0">
                  <c:v>27.205277417659026</c:v>
                </c:pt>
                <c:pt idx="1">
                  <c:v>22.078707474601824</c:v>
                </c:pt>
                <c:pt idx="2">
                  <c:v>18.625310626018909</c:v>
                </c:pt>
                <c:pt idx="3">
                  <c:v>24.581581823346347</c:v>
                </c:pt>
                <c:pt idx="4">
                  <c:v>38.830137534680723</c:v>
                </c:pt>
                <c:pt idx="5">
                  <c:v>58.167251156682482</c:v>
                </c:pt>
                <c:pt idx="6">
                  <c:v>73.210338061347514</c:v>
                </c:pt>
                <c:pt idx="7">
                  <c:v>62.868171476190319</c:v>
                </c:pt>
                <c:pt idx="8">
                  <c:v>42.243885831097849</c:v>
                </c:pt>
                <c:pt idx="9">
                  <c:v>24.828145024376472</c:v>
                </c:pt>
                <c:pt idx="10">
                  <c:v>29.813448883395683</c:v>
                </c:pt>
                <c:pt idx="11">
                  <c:v>36.873086204270116</c:v>
                </c:pt>
                <c:pt idx="12">
                  <c:v>40.333820546276677</c:v>
                </c:pt>
                <c:pt idx="13">
                  <c:v>28.774784165406569</c:v>
                </c:pt>
                <c:pt idx="14">
                  <c:v>35.24317236910673</c:v>
                </c:pt>
                <c:pt idx="15">
                  <c:v>44.830948186630501</c:v>
                </c:pt>
                <c:pt idx="16">
                  <c:v>108.90819842164902</c:v>
                </c:pt>
                <c:pt idx="17">
                  <c:v>140.8903215817403</c:v>
                </c:pt>
                <c:pt idx="18">
                  <c:v>88.238776505316224</c:v>
                </c:pt>
                <c:pt idx="19">
                  <c:v>68.141812026198949</c:v>
                </c:pt>
                <c:pt idx="20">
                  <c:v>58.437825693075908</c:v>
                </c:pt>
                <c:pt idx="21">
                  <c:v>55.458585999639809</c:v>
                </c:pt>
                <c:pt idx="22">
                  <c:v>46.248859912710813</c:v>
                </c:pt>
                <c:pt idx="23">
                  <c:v>27.890316732405637</c:v>
                </c:pt>
              </c:numCache>
            </c:numRef>
          </c:yVal>
          <c:smooth val="1"/>
        </c:ser>
        <c:ser>
          <c:idx val="0"/>
          <c:order val="1"/>
          <c:tx>
            <c:v>Electrical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Summer!$C$3:$C$26</c:f>
              <c:numCache>
                <c:formatCode>0.00</c:formatCode>
                <c:ptCount val="24"/>
                <c:pt idx="0">
                  <c:v>14.305846738259108</c:v>
                </c:pt>
                <c:pt idx="1">
                  <c:v>10.479924378836529</c:v>
                </c:pt>
                <c:pt idx="2">
                  <c:v>9.6479357195428257</c:v>
                </c:pt>
                <c:pt idx="3">
                  <c:v>9.3624448330106951</c:v>
                </c:pt>
                <c:pt idx="4">
                  <c:v>9.3641513777598622</c:v>
                </c:pt>
                <c:pt idx="5">
                  <c:v>9.4761767142848115</c:v>
                </c:pt>
                <c:pt idx="6">
                  <c:v>12.500320840111517</c:v>
                </c:pt>
                <c:pt idx="7">
                  <c:v>14.538092351309963</c:v>
                </c:pt>
                <c:pt idx="8">
                  <c:v>12.791198161411062</c:v>
                </c:pt>
                <c:pt idx="9">
                  <c:v>14.047019119794072</c:v>
                </c:pt>
                <c:pt idx="10">
                  <c:v>15.479099541856931</c:v>
                </c:pt>
                <c:pt idx="11">
                  <c:v>16.053341722972672</c:v>
                </c:pt>
                <c:pt idx="12">
                  <c:v>16.878228386471879</c:v>
                </c:pt>
                <c:pt idx="13">
                  <c:v>15.491841880096921</c:v>
                </c:pt>
                <c:pt idx="14">
                  <c:v>16.197756317390873</c:v>
                </c:pt>
                <c:pt idx="15">
                  <c:v>15.407365642794989</c:v>
                </c:pt>
                <c:pt idx="16">
                  <c:v>17.293961193242968</c:v>
                </c:pt>
                <c:pt idx="17">
                  <c:v>20.870253771780554</c:v>
                </c:pt>
                <c:pt idx="18">
                  <c:v>22.43467898304748</c:v>
                </c:pt>
                <c:pt idx="19">
                  <c:v>21.257763799304449</c:v>
                </c:pt>
                <c:pt idx="20">
                  <c:v>19.605910514269326</c:v>
                </c:pt>
                <c:pt idx="21">
                  <c:v>21.191694257057833</c:v>
                </c:pt>
                <c:pt idx="22">
                  <c:v>20.639054976181054</c:v>
                </c:pt>
                <c:pt idx="23">
                  <c:v>16.44506875514443</c:v>
                </c:pt>
              </c:numCache>
            </c:numRef>
          </c:yVal>
          <c:smooth val="1"/>
        </c:ser>
        <c:ser>
          <c:idx val="2"/>
          <c:order val="2"/>
          <c:tx>
            <c:v>Heating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Summer!$B$3:$B$26</c:f>
              <c:numCache>
                <c:formatCode>0.00</c:formatCode>
                <c:ptCount val="24"/>
                <c:pt idx="0">
                  <c:v>12.899430679399916</c:v>
                </c:pt>
                <c:pt idx="1">
                  <c:v>11.598783095765297</c:v>
                </c:pt>
                <c:pt idx="2">
                  <c:v>8.9773749064760793</c:v>
                </c:pt>
                <c:pt idx="3">
                  <c:v>15.219136990335651</c:v>
                </c:pt>
                <c:pt idx="4">
                  <c:v>29.465986156920863</c:v>
                </c:pt>
                <c:pt idx="5">
                  <c:v>48.691074442397671</c:v>
                </c:pt>
                <c:pt idx="6">
                  <c:v>60.710017221236001</c:v>
                </c:pt>
                <c:pt idx="7">
                  <c:v>48.330079124880356</c:v>
                </c:pt>
                <c:pt idx="8">
                  <c:v>29.452687669686792</c:v>
                </c:pt>
                <c:pt idx="9">
                  <c:v>10.781125904582401</c:v>
                </c:pt>
                <c:pt idx="10">
                  <c:v>14.334349341538752</c:v>
                </c:pt>
                <c:pt idx="11">
                  <c:v>20.819744481297445</c:v>
                </c:pt>
                <c:pt idx="12">
                  <c:v>23.455592159804798</c:v>
                </c:pt>
                <c:pt idx="13">
                  <c:v>13.282942285309646</c:v>
                </c:pt>
                <c:pt idx="14">
                  <c:v>19.045416051715858</c:v>
                </c:pt>
                <c:pt idx="15">
                  <c:v>29.423582543835511</c:v>
                </c:pt>
                <c:pt idx="16">
                  <c:v>91.614237228406054</c:v>
                </c:pt>
                <c:pt idx="17">
                  <c:v>120.02006780995973</c:v>
                </c:pt>
                <c:pt idx="18">
                  <c:v>65.804097522268748</c:v>
                </c:pt>
                <c:pt idx="19">
                  <c:v>46.8840482268945</c:v>
                </c:pt>
                <c:pt idx="20">
                  <c:v>38.831915178806582</c:v>
                </c:pt>
                <c:pt idx="21">
                  <c:v>34.266891742581983</c:v>
                </c:pt>
                <c:pt idx="22">
                  <c:v>25.609804936529756</c:v>
                </c:pt>
                <c:pt idx="23">
                  <c:v>11.445247977261205</c:v>
                </c:pt>
              </c:numCache>
            </c:numRef>
          </c:yVal>
          <c:smooth val="1"/>
        </c:ser>
        <c:axId val="70527616"/>
        <c:axId val="70537984"/>
      </c:scatterChart>
      <c:valAx>
        <c:axId val="70527616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20500150088"/>
              <c:y val="0.911566768439659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37984"/>
        <c:crosses val="autoZero"/>
        <c:crossBetween val="midCat"/>
        <c:majorUnit val="2"/>
      </c:valAx>
      <c:valAx>
        <c:axId val="70537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2049314568785689E-2"/>
              <c:y val="0.3661543962656194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276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11134219882646"/>
          <c:y val="0.35692361316648624"/>
          <c:w val="0.12970185040462168"/>
          <c:h val="0.22769264977862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Electric profile - Present scenario - Summer day</a:t>
            </a:r>
          </a:p>
        </c:rich>
      </c:tx>
      <c:layout>
        <c:manualLayout>
          <c:xMode val="edge"/>
          <c:yMode val="edge"/>
          <c:x val="0.26876511601693953"/>
          <c:y val="3.1746003340491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13402061855671"/>
          <c:y val="0.19602299918850871"/>
          <c:w val="0.6378865979381444"/>
          <c:h val="0.61931904091441892"/>
        </c:manualLayout>
      </c:layout>
      <c:scatterChart>
        <c:scatterStyle val="smoothMarker"/>
        <c:ser>
          <c:idx val="0"/>
          <c:order val="0"/>
          <c:tx>
            <c:v>Fridge / Freezer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Summer!$E$28:$E$51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Summer!$F$28:$F$51</c:f>
              <c:numCache>
                <c:formatCode>0.00</c:formatCode>
                <c:ptCount val="2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</c:numCache>
            </c:numRef>
          </c:yVal>
          <c:smooth val="1"/>
        </c:ser>
        <c:ser>
          <c:idx val="2"/>
          <c:order val="1"/>
          <c:tx>
            <c:v>Electric oven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Summer!$A$19:$A$23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</c:numCache>
            </c:numRef>
          </c:xVal>
          <c:yVal>
            <c:numRef>
              <c:f>Summer!$G$44:$G$48</c:f>
              <c:numCache>
                <c:formatCode>0.00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10.8</c:v>
                </c:pt>
                <c:pt idx="3">
                  <c:v>9.6999999999999993</c:v>
                </c:pt>
                <c:pt idx="4">
                  <c:v>7</c:v>
                </c:pt>
              </c:numCache>
            </c:numRef>
          </c:yVal>
          <c:smooth val="1"/>
        </c:ser>
        <c:ser>
          <c:idx val="4"/>
          <c:order val="2"/>
          <c:tx>
            <c:v>Television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Summer!$E$28:$E$29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Summer!$H$28:$H$29</c:f>
              <c:numCache>
                <c:formatCode>0.00</c:formatCode>
                <c:ptCount val="2"/>
                <c:pt idx="0">
                  <c:v>8.1</c:v>
                </c:pt>
                <c:pt idx="1">
                  <c:v>7</c:v>
                </c:pt>
              </c:numCache>
            </c:numRef>
          </c:yVal>
          <c:smooth val="1"/>
        </c:ser>
        <c:ser>
          <c:idx val="7"/>
          <c:order val="3"/>
          <c:tx>
            <c:v>Domestic lighting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Summer!$E$28:$E$31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Summer!$I$28:$I$31</c:f>
              <c:numCache>
                <c:formatCode>0.00</c:formatCode>
                <c:ptCount val="4"/>
                <c:pt idx="0">
                  <c:v>8.4</c:v>
                </c:pt>
                <c:pt idx="1">
                  <c:v>7.2</c:v>
                </c:pt>
                <c:pt idx="2">
                  <c:v>7.1</c:v>
                </c:pt>
                <c:pt idx="3">
                  <c:v>7</c:v>
                </c:pt>
              </c:numCache>
            </c:numRef>
          </c:yVal>
          <c:smooth val="1"/>
        </c:ser>
        <c:ser>
          <c:idx val="8"/>
          <c:order val="4"/>
          <c:tx>
            <c:v>Domestic lighting 2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Summer!$E$50:$E$51</c:f>
              <c:numCache>
                <c:formatCode>General</c:formatCode>
                <c:ptCount val="2"/>
                <c:pt idx="0">
                  <c:v>22</c:v>
                </c:pt>
                <c:pt idx="1">
                  <c:v>23</c:v>
                </c:pt>
              </c:numCache>
            </c:numRef>
          </c:xVal>
          <c:yVal>
            <c:numRef>
              <c:f>Summer!$I$50:$I$51</c:f>
              <c:numCache>
                <c:formatCode>0.00</c:formatCode>
                <c:ptCount val="2"/>
                <c:pt idx="0">
                  <c:v>13</c:v>
                </c:pt>
                <c:pt idx="1">
                  <c:v>11.6</c:v>
                </c:pt>
              </c:numCache>
            </c:numRef>
          </c:yVal>
          <c:smooth val="1"/>
        </c:ser>
        <c:ser>
          <c:idx val="9"/>
          <c:order val="5"/>
          <c:tx>
            <c:v>Computer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Summer!$E$28:$E$29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Summer!$J$28:$J$29</c:f>
              <c:numCache>
                <c:formatCode>0.00</c:formatCode>
                <c:ptCount val="2"/>
                <c:pt idx="0">
                  <c:v>9</c:v>
                </c:pt>
                <c:pt idx="1">
                  <c:v>7.2</c:v>
                </c:pt>
              </c:numCache>
            </c:numRef>
          </c:yVal>
          <c:smooth val="1"/>
        </c:ser>
        <c:ser>
          <c:idx val="10"/>
          <c:order val="6"/>
          <c:tx>
            <c:v>Computer 2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Summer!$E$40:$E$51</c:f>
              <c:numCache>
                <c:formatCode>General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</c:numCache>
            </c:numRef>
          </c:xVal>
          <c:yVal>
            <c:numRef>
              <c:f>Summer!$J$40:$J$51</c:f>
              <c:numCache>
                <c:formatCode>0.00</c:formatCode>
                <c:ptCount val="12"/>
                <c:pt idx="0">
                  <c:v>11.2</c:v>
                </c:pt>
                <c:pt idx="1">
                  <c:v>12.4</c:v>
                </c:pt>
                <c:pt idx="2">
                  <c:v>12.7</c:v>
                </c:pt>
                <c:pt idx="3">
                  <c:v>12.8</c:v>
                </c:pt>
                <c:pt idx="4">
                  <c:v>11.100000000000001</c:v>
                </c:pt>
                <c:pt idx="5">
                  <c:v>15</c:v>
                </c:pt>
                <c:pt idx="6">
                  <c:v>15.3</c:v>
                </c:pt>
                <c:pt idx="7">
                  <c:v>15.299999999999999</c:v>
                </c:pt>
                <c:pt idx="8">
                  <c:v>16</c:v>
                </c:pt>
                <c:pt idx="9">
                  <c:v>18.2</c:v>
                </c:pt>
                <c:pt idx="10">
                  <c:v>16.899999999999999</c:v>
                </c:pt>
                <c:pt idx="11">
                  <c:v>13.6</c:v>
                </c:pt>
              </c:numCache>
            </c:numRef>
          </c:yVal>
          <c:smooth val="1"/>
        </c:ser>
        <c:ser>
          <c:idx val="12"/>
          <c:order val="7"/>
          <c:tx>
            <c:v>Dishwasher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Summer!$E$40:$E$48</c:f>
              <c:numCache>
                <c:formatCode>General</c:formatCode>
                <c:ptCount val="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</c:numCache>
            </c:numRef>
          </c:xVal>
          <c:yVal>
            <c:numRef>
              <c:f>Summer!$K$40:$K$48</c:f>
              <c:numCache>
                <c:formatCode>0.00</c:formatCode>
                <c:ptCount val="9"/>
                <c:pt idx="0">
                  <c:v>11.2</c:v>
                </c:pt>
                <c:pt idx="1">
                  <c:v>13.9</c:v>
                </c:pt>
                <c:pt idx="2">
                  <c:v>14.7</c:v>
                </c:pt>
                <c:pt idx="3">
                  <c:v>13.8</c:v>
                </c:pt>
                <c:pt idx="4">
                  <c:v>11.100000000000001</c:v>
                </c:pt>
                <c:pt idx="5">
                  <c:v>15</c:v>
                </c:pt>
                <c:pt idx="6">
                  <c:v>18.3</c:v>
                </c:pt>
                <c:pt idx="7">
                  <c:v>18.299999999999997</c:v>
                </c:pt>
                <c:pt idx="8">
                  <c:v>16</c:v>
                </c:pt>
              </c:numCache>
            </c:numRef>
          </c:yVal>
          <c:smooth val="1"/>
        </c:ser>
        <c:ser>
          <c:idx val="13"/>
          <c:order val="8"/>
          <c:tx>
            <c:v>Washing machine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Summer!$E$36:$E$48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Summer!$L$36:$L$48</c:f>
              <c:numCache>
                <c:formatCode>0.00</c:formatCode>
                <c:ptCount val="13"/>
                <c:pt idx="0">
                  <c:v>9.8000000000000007</c:v>
                </c:pt>
                <c:pt idx="1">
                  <c:v>9.6</c:v>
                </c:pt>
                <c:pt idx="2">
                  <c:v>11.1</c:v>
                </c:pt>
                <c:pt idx="3">
                  <c:v>11.3</c:v>
                </c:pt>
                <c:pt idx="4">
                  <c:v>14.2</c:v>
                </c:pt>
                <c:pt idx="5">
                  <c:v>14.9</c:v>
                </c:pt>
                <c:pt idx="6">
                  <c:v>15.7</c:v>
                </c:pt>
                <c:pt idx="7">
                  <c:v>15.3</c:v>
                </c:pt>
                <c:pt idx="8">
                  <c:v>14.100000000000001</c:v>
                </c:pt>
                <c:pt idx="9">
                  <c:v>18</c:v>
                </c:pt>
                <c:pt idx="10">
                  <c:v>21.1</c:v>
                </c:pt>
                <c:pt idx="11">
                  <c:v>20.499999999999996</c:v>
                </c:pt>
                <c:pt idx="12">
                  <c:v>16</c:v>
                </c:pt>
              </c:numCache>
            </c:numRef>
          </c:yVal>
          <c:smooth val="1"/>
        </c:ser>
        <c:ser>
          <c:idx val="15"/>
          <c:order val="9"/>
          <c:tx>
            <c:v>Miscellaneous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Summer!$E$28:$E$51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Summer!$M$28:$M$51</c:f>
              <c:numCache>
                <c:formatCode>0.00</c:formatCode>
                <c:ptCount val="24"/>
                <c:pt idx="0">
                  <c:v>14.305846738259108</c:v>
                </c:pt>
                <c:pt idx="1">
                  <c:v>10.479924378836529</c:v>
                </c:pt>
                <c:pt idx="2">
                  <c:v>9.6479357195428257</c:v>
                </c:pt>
                <c:pt idx="3">
                  <c:v>9.3624448330106951</c:v>
                </c:pt>
                <c:pt idx="4">
                  <c:v>9.3641513777598622</c:v>
                </c:pt>
                <c:pt idx="5">
                  <c:v>9.4761767142848115</c:v>
                </c:pt>
                <c:pt idx="6">
                  <c:v>12.500320840111517</c:v>
                </c:pt>
                <c:pt idx="7">
                  <c:v>14.538092351309963</c:v>
                </c:pt>
                <c:pt idx="8">
                  <c:v>12.791198161411062</c:v>
                </c:pt>
                <c:pt idx="9">
                  <c:v>14.047019119794072</c:v>
                </c:pt>
                <c:pt idx="10">
                  <c:v>15.479099541856931</c:v>
                </c:pt>
                <c:pt idx="11">
                  <c:v>16.053341722972672</c:v>
                </c:pt>
                <c:pt idx="12">
                  <c:v>16.878228386471879</c:v>
                </c:pt>
                <c:pt idx="13">
                  <c:v>15.491841880096921</c:v>
                </c:pt>
                <c:pt idx="14">
                  <c:v>16.197756317390873</c:v>
                </c:pt>
                <c:pt idx="15">
                  <c:v>15.407365642794989</c:v>
                </c:pt>
                <c:pt idx="16">
                  <c:v>17.293961193242968</c:v>
                </c:pt>
                <c:pt idx="17">
                  <c:v>20.870253771780554</c:v>
                </c:pt>
                <c:pt idx="18">
                  <c:v>22.43467898304748</c:v>
                </c:pt>
                <c:pt idx="19">
                  <c:v>21.257763799304449</c:v>
                </c:pt>
                <c:pt idx="20">
                  <c:v>19.605910514269326</c:v>
                </c:pt>
                <c:pt idx="21">
                  <c:v>21.191694257057833</c:v>
                </c:pt>
                <c:pt idx="22">
                  <c:v>20.639054976181054</c:v>
                </c:pt>
                <c:pt idx="23">
                  <c:v>16.44506875514443</c:v>
                </c:pt>
              </c:numCache>
            </c:numRef>
          </c:yVal>
          <c:smooth val="1"/>
        </c:ser>
        <c:ser>
          <c:idx val="5"/>
          <c:order val="10"/>
          <c:tx>
            <c:v>Television 2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Summer!$E$33:$E$51</c:f>
              <c:numCache>
                <c:formatCode>General</c:formatCode>
                <c:ptCount val="1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</c:numCache>
            </c:numRef>
          </c:xVal>
          <c:yVal>
            <c:numRef>
              <c:f>Summer!$H$33:$H$51</c:f>
              <c:numCache>
                <c:formatCode>0.00</c:formatCode>
                <c:ptCount val="19"/>
                <c:pt idx="0">
                  <c:v>7</c:v>
                </c:pt>
                <c:pt idx="1">
                  <c:v>8.1999999999999993</c:v>
                </c:pt>
                <c:pt idx="2">
                  <c:v>10</c:v>
                </c:pt>
                <c:pt idx="3">
                  <c:v>9.8000000000000007</c:v>
                </c:pt>
                <c:pt idx="4">
                  <c:v>9.6</c:v>
                </c:pt>
                <c:pt idx="5">
                  <c:v>9.6</c:v>
                </c:pt>
                <c:pt idx="6">
                  <c:v>9.8000000000000007</c:v>
                </c:pt>
                <c:pt idx="7">
                  <c:v>11.2</c:v>
                </c:pt>
                <c:pt idx="8">
                  <c:v>11</c:v>
                </c:pt>
                <c:pt idx="9">
                  <c:v>10.5</c:v>
                </c:pt>
                <c:pt idx="10">
                  <c:v>10</c:v>
                </c:pt>
                <c:pt idx="11">
                  <c:v>9.8000000000000007</c:v>
                </c:pt>
                <c:pt idx="12">
                  <c:v>14.8</c:v>
                </c:pt>
                <c:pt idx="13">
                  <c:v>15</c:v>
                </c:pt>
                <c:pt idx="14">
                  <c:v>14.7</c:v>
                </c:pt>
                <c:pt idx="15">
                  <c:v>13</c:v>
                </c:pt>
                <c:pt idx="16">
                  <c:v>14.3</c:v>
                </c:pt>
                <c:pt idx="17">
                  <c:v>13</c:v>
                </c:pt>
                <c:pt idx="18">
                  <c:v>10.4</c:v>
                </c:pt>
              </c:numCache>
            </c:numRef>
          </c:yVal>
          <c:smooth val="1"/>
        </c:ser>
        <c:axId val="70627328"/>
        <c:axId val="70629248"/>
      </c:scatterChart>
      <c:valAx>
        <c:axId val="70627328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35846899503"/>
              <c:y val="0.911566750178954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29248"/>
        <c:crosses val="autoZero"/>
        <c:crossBetween val="midCat"/>
        <c:majorUnit val="1"/>
      </c:valAx>
      <c:valAx>
        <c:axId val="70629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8350515463917529E-2"/>
              <c:y val="0.3636368680598424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273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6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9381443298969079"/>
          <c:y val="0.2215912164739664"/>
          <c:w val="0.20103092783505155"/>
          <c:h val="0.571023519375221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Electric profile - 2020 scenario - Summer day</a:t>
            </a:r>
          </a:p>
        </c:rich>
      </c:tx>
      <c:layout>
        <c:manualLayout>
          <c:xMode val="edge"/>
          <c:yMode val="edge"/>
          <c:x val="0.26876509186351705"/>
          <c:y val="3.17458901206754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512558298273579E-2"/>
          <c:y val="0.21239466690266073"/>
          <c:w val="0.67758706837179783"/>
          <c:h val="0.61452856957169844"/>
        </c:manualLayout>
      </c:layout>
      <c:scatterChart>
        <c:scatterStyle val="smoothMarker"/>
        <c:ser>
          <c:idx val="0"/>
          <c:order val="0"/>
          <c:tx>
            <c:v>Fridge / Freezer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Summer!$U$28:$U$51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Summer!$V$28:$V$51</c:f>
              <c:numCache>
                <c:formatCode>0.00</c:formatCode>
                <c:ptCount val="24"/>
                <c:pt idx="0">
                  <c:v>4.55</c:v>
                </c:pt>
                <c:pt idx="1">
                  <c:v>4.55</c:v>
                </c:pt>
                <c:pt idx="2">
                  <c:v>4.55</c:v>
                </c:pt>
                <c:pt idx="3">
                  <c:v>4.55</c:v>
                </c:pt>
                <c:pt idx="4">
                  <c:v>4.55</c:v>
                </c:pt>
                <c:pt idx="5">
                  <c:v>4.55</c:v>
                </c:pt>
                <c:pt idx="6">
                  <c:v>4.55</c:v>
                </c:pt>
                <c:pt idx="7">
                  <c:v>4.55</c:v>
                </c:pt>
                <c:pt idx="8">
                  <c:v>4.55</c:v>
                </c:pt>
                <c:pt idx="9">
                  <c:v>4.55</c:v>
                </c:pt>
                <c:pt idx="10">
                  <c:v>4.55</c:v>
                </c:pt>
                <c:pt idx="11">
                  <c:v>4.55</c:v>
                </c:pt>
                <c:pt idx="12">
                  <c:v>4.55</c:v>
                </c:pt>
                <c:pt idx="13">
                  <c:v>4.55</c:v>
                </c:pt>
                <c:pt idx="14">
                  <c:v>4.55</c:v>
                </c:pt>
                <c:pt idx="15">
                  <c:v>4.55</c:v>
                </c:pt>
                <c:pt idx="16">
                  <c:v>4.55</c:v>
                </c:pt>
                <c:pt idx="17">
                  <c:v>4.55</c:v>
                </c:pt>
                <c:pt idx="18">
                  <c:v>4.55</c:v>
                </c:pt>
                <c:pt idx="19">
                  <c:v>4.55</c:v>
                </c:pt>
                <c:pt idx="20">
                  <c:v>4.55</c:v>
                </c:pt>
                <c:pt idx="21">
                  <c:v>4.55</c:v>
                </c:pt>
                <c:pt idx="22">
                  <c:v>4.55</c:v>
                </c:pt>
                <c:pt idx="23">
                  <c:v>4.55</c:v>
                </c:pt>
              </c:numCache>
            </c:numRef>
          </c:yVal>
          <c:smooth val="1"/>
        </c:ser>
        <c:ser>
          <c:idx val="2"/>
          <c:order val="1"/>
          <c:tx>
            <c:v>Electric oven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Summer!$U$44:$U$48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</c:numCache>
            </c:numRef>
          </c:xVal>
          <c:yVal>
            <c:numRef>
              <c:f>Summer!$W$44:$W$48</c:f>
              <c:numCache>
                <c:formatCode>0.00</c:formatCode>
                <c:ptCount val="5"/>
                <c:pt idx="0">
                  <c:v>4.55</c:v>
                </c:pt>
                <c:pt idx="1">
                  <c:v>7.55</c:v>
                </c:pt>
                <c:pt idx="2">
                  <c:v>8.0500000000000007</c:v>
                </c:pt>
                <c:pt idx="3">
                  <c:v>7.85</c:v>
                </c:pt>
                <c:pt idx="4">
                  <c:v>4.55</c:v>
                </c:pt>
              </c:numCache>
            </c:numRef>
          </c:yVal>
          <c:smooth val="1"/>
        </c:ser>
        <c:ser>
          <c:idx val="4"/>
          <c:order val="2"/>
          <c:tx>
            <c:v>Television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Summer!$U$33:$U$51</c:f>
              <c:numCache>
                <c:formatCode>General</c:formatCode>
                <c:ptCount val="1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</c:numCache>
            </c:numRef>
          </c:xVal>
          <c:yVal>
            <c:numRef>
              <c:f>Summer!$X$33:$X$51</c:f>
              <c:numCache>
                <c:formatCode>0.00</c:formatCode>
                <c:ptCount val="19"/>
                <c:pt idx="0">
                  <c:v>4.55</c:v>
                </c:pt>
                <c:pt idx="1">
                  <c:v>4.8499999999999996</c:v>
                </c:pt>
                <c:pt idx="2">
                  <c:v>5.35</c:v>
                </c:pt>
                <c:pt idx="3">
                  <c:v>6.05</c:v>
                </c:pt>
                <c:pt idx="4">
                  <c:v>6.05</c:v>
                </c:pt>
                <c:pt idx="5">
                  <c:v>6.05</c:v>
                </c:pt>
                <c:pt idx="6">
                  <c:v>7.55</c:v>
                </c:pt>
                <c:pt idx="7">
                  <c:v>7.55</c:v>
                </c:pt>
                <c:pt idx="8">
                  <c:v>7.85</c:v>
                </c:pt>
                <c:pt idx="9">
                  <c:v>6.55</c:v>
                </c:pt>
                <c:pt idx="10">
                  <c:v>5.55</c:v>
                </c:pt>
                <c:pt idx="11">
                  <c:v>5.55</c:v>
                </c:pt>
                <c:pt idx="12">
                  <c:v>8.85</c:v>
                </c:pt>
                <c:pt idx="13">
                  <c:v>11.350000000000001</c:v>
                </c:pt>
                <c:pt idx="14">
                  <c:v>11.85</c:v>
                </c:pt>
                <c:pt idx="15">
                  <c:v>10.050000000000001</c:v>
                </c:pt>
                <c:pt idx="16">
                  <c:v>9.5500000000000007</c:v>
                </c:pt>
                <c:pt idx="17">
                  <c:v>8.85</c:v>
                </c:pt>
                <c:pt idx="18">
                  <c:v>7.65</c:v>
                </c:pt>
              </c:numCache>
            </c:numRef>
          </c:yVal>
          <c:smooth val="1"/>
        </c:ser>
        <c:ser>
          <c:idx val="7"/>
          <c:order val="3"/>
          <c:tx>
            <c:v>Domestic lighting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Summer!$U$28:$U$31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Summer!$Y$28:$Y$31</c:f>
              <c:numCache>
                <c:formatCode>0.00</c:formatCode>
                <c:ptCount val="4"/>
                <c:pt idx="0">
                  <c:v>4.8499999999999996</c:v>
                </c:pt>
                <c:pt idx="1">
                  <c:v>4.75</c:v>
                </c:pt>
                <c:pt idx="2">
                  <c:v>4.55</c:v>
                </c:pt>
                <c:pt idx="3">
                  <c:v>4.55</c:v>
                </c:pt>
              </c:numCache>
            </c:numRef>
          </c:yVal>
          <c:smooth val="1"/>
        </c:ser>
        <c:ser>
          <c:idx val="8"/>
          <c:order val="4"/>
          <c:tx>
            <c:v>Domestic lighting 2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Summer!$U$49:$U$51</c:f>
              <c:numCache>
                <c:formatCode>General</c:formatCode>
                <c:ptCount val="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</c:numCache>
            </c:numRef>
          </c:xVal>
          <c:yVal>
            <c:numRef>
              <c:f>Summer!$Y$49:$Y$51</c:f>
              <c:numCache>
                <c:formatCode>0.00</c:formatCode>
                <c:ptCount val="3"/>
                <c:pt idx="0">
                  <c:v>9.5500000000000007</c:v>
                </c:pt>
                <c:pt idx="1">
                  <c:v>9.4499999999999993</c:v>
                </c:pt>
                <c:pt idx="2">
                  <c:v>8.0500000000000007</c:v>
                </c:pt>
              </c:numCache>
            </c:numRef>
          </c:yVal>
          <c:smooth val="1"/>
        </c:ser>
        <c:ser>
          <c:idx val="9"/>
          <c:order val="5"/>
          <c:tx>
            <c:v>Computer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Summer!$U$28:$U$51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Summer!$Z$28:$Z$51</c:f>
              <c:numCache>
                <c:formatCode>0.00</c:formatCode>
                <c:ptCount val="24"/>
                <c:pt idx="0">
                  <c:v>5.4499999999999993</c:v>
                </c:pt>
                <c:pt idx="1">
                  <c:v>4.8499999999999996</c:v>
                </c:pt>
                <c:pt idx="2">
                  <c:v>4.6499999999999995</c:v>
                </c:pt>
                <c:pt idx="3">
                  <c:v>4.6499999999999995</c:v>
                </c:pt>
                <c:pt idx="4">
                  <c:v>4.6499999999999995</c:v>
                </c:pt>
                <c:pt idx="5">
                  <c:v>4.6499999999999995</c:v>
                </c:pt>
                <c:pt idx="6">
                  <c:v>4.9499999999999993</c:v>
                </c:pt>
                <c:pt idx="7">
                  <c:v>5.4499999999999993</c:v>
                </c:pt>
                <c:pt idx="8">
                  <c:v>6.25</c:v>
                </c:pt>
                <c:pt idx="9">
                  <c:v>6.45</c:v>
                </c:pt>
                <c:pt idx="10">
                  <c:v>6.85</c:v>
                </c:pt>
                <c:pt idx="11">
                  <c:v>8.5500000000000007</c:v>
                </c:pt>
                <c:pt idx="12">
                  <c:v>8.5500000000000007</c:v>
                </c:pt>
                <c:pt idx="13">
                  <c:v>8.85</c:v>
                </c:pt>
                <c:pt idx="14">
                  <c:v>7.55</c:v>
                </c:pt>
                <c:pt idx="15">
                  <c:v>6.05</c:v>
                </c:pt>
                <c:pt idx="16">
                  <c:v>6.05</c:v>
                </c:pt>
                <c:pt idx="17">
                  <c:v>9.5499999999999989</c:v>
                </c:pt>
                <c:pt idx="18">
                  <c:v>12.250000000000002</c:v>
                </c:pt>
                <c:pt idx="19">
                  <c:v>13.049999999999999</c:v>
                </c:pt>
                <c:pt idx="20">
                  <c:v>11.450000000000001</c:v>
                </c:pt>
                <c:pt idx="21">
                  <c:v>11.05</c:v>
                </c:pt>
                <c:pt idx="22">
                  <c:v>10.549999999999999</c:v>
                </c:pt>
                <c:pt idx="23">
                  <c:v>9.0500000000000007</c:v>
                </c:pt>
              </c:numCache>
            </c:numRef>
          </c:yVal>
          <c:smooth val="1"/>
        </c:ser>
        <c:ser>
          <c:idx val="12"/>
          <c:order val="6"/>
          <c:tx>
            <c:v>Dishwasher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Summer!$U$44:$U$49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</c:numCache>
            </c:numRef>
          </c:xVal>
          <c:yVal>
            <c:numRef>
              <c:f>Summer!$AA$44:$AA$49</c:f>
              <c:numCache>
                <c:formatCode>0.00</c:formatCode>
                <c:ptCount val="6"/>
                <c:pt idx="0">
                  <c:v>6.05</c:v>
                </c:pt>
                <c:pt idx="1">
                  <c:v>12.049999999999999</c:v>
                </c:pt>
                <c:pt idx="2">
                  <c:v>14.750000000000002</c:v>
                </c:pt>
                <c:pt idx="3">
                  <c:v>15.549999999999999</c:v>
                </c:pt>
                <c:pt idx="4">
                  <c:v>12.450000000000001</c:v>
                </c:pt>
                <c:pt idx="5">
                  <c:v>11.05</c:v>
                </c:pt>
              </c:numCache>
            </c:numRef>
          </c:yVal>
          <c:smooth val="1"/>
        </c:ser>
        <c:ser>
          <c:idx val="13"/>
          <c:order val="7"/>
          <c:tx>
            <c:v>Washing machine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Summer!$U$37:$U$47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</c:numCache>
            </c:numRef>
          </c:xVal>
          <c:yVal>
            <c:numRef>
              <c:f>Summer!$AB$37:$AB$47</c:f>
              <c:numCache>
                <c:formatCode>0.00</c:formatCode>
                <c:ptCount val="11"/>
                <c:pt idx="0">
                  <c:v>6.45</c:v>
                </c:pt>
                <c:pt idx="1">
                  <c:v>8.15</c:v>
                </c:pt>
                <c:pt idx="2">
                  <c:v>10.75</c:v>
                </c:pt>
                <c:pt idx="3">
                  <c:v>10.55</c:v>
                </c:pt>
                <c:pt idx="4">
                  <c:v>10.85</c:v>
                </c:pt>
                <c:pt idx="5">
                  <c:v>9.35</c:v>
                </c:pt>
                <c:pt idx="6">
                  <c:v>9.15</c:v>
                </c:pt>
                <c:pt idx="7">
                  <c:v>10.25</c:v>
                </c:pt>
                <c:pt idx="8">
                  <c:v>14.75</c:v>
                </c:pt>
                <c:pt idx="9">
                  <c:v>17.450000000000003</c:v>
                </c:pt>
                <c:pt idx="10">
                  <c:v>15.549999999999999</c:v>
                </c:pt>
              </c:numCache>
            </c:numRef>
          </c:yVal>
          <c:smooth val="1"/>
        </c:ser>
        <c:ser>
          <c:idx val="15"/>
          <c:order val="8"/>
          <c:tx>
            <c:v>Miscellaneous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Summer!$U$28:$U$51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Summer!$AC$28:$AC$51</c:f>
              <c:numCache>
                <c:formatCode>0.00</c:formatCode>
                <c:ptCount val="24"/>
                <c:pt idx="0">
                  <c:v>9.0337204826412929</c:v>
                </c:pt>
                <c:pt idx="1">
                  <c:v>7.0653546375912999</c:v>
                </c:pt>
                <c:pt idx="2">
                  <c:v>6.3709485831426393</c:v>
                </c:pt>
                <c:pt idx="3">
                  <c:v>6.2456627386392229</c:v>
                </c:pt>
                <c:pt idx="4">
                  <c:v>6.2468153877212318</c:v>
                </c:pt>
                <c:pt idx="5">
                  <c:v>6.3224805007340832</c:v>
                </c:pt>
                <c:pt idx="6">
                  <c:v>7.854559561721036</c:v>
                </c:pt>
                <c:pt idx="7">
                  <c:v>8.5151572338562147</c:v>
                </c:pt>
                <c:pt idx="8">
                  <c:v>8.2703407010216416</c:v>
                </c:pt>
                <c:pt idx="9">
                  <c:v>9.4536437711980525</c:v>
                </c:pt>
                <c:pt idx="10">
                  <c:v>11.107768947699938</c:v>
                </c:pt>
                <c:pt idx="11">
                  <c:v>13.960542809459255</c:v>
                </c:pt>
                <c:pt idx="12">
                  <c:v>12.35895197303415</c:v>
                </c:pt>
                <c:pt idx="13">
                  <c:v>11.249746915585462</c:v>
                </c:pt>
                <c:pt idx="14">
                  <c:v>9.6861988383748638</c:v>
                </c:pt>
                <c:pt idx="15">
                  <c:v>9.2225178227335292</c:v>
                </c:pt>
                <c:pt idx="16">
                  <c:v>12.407292645950392</c:v>
                </c:pt>
                <c:pt idx="17">
                  <c:v>16.688651404711209</c:v>
                </c:pt>
                <c:pt idx="18">
                  <c:v>18.351480318835499</c:v>
                </c:pt>
                <c:pt idx="19">
                  <c:v>16.061815320444492</c:v>
                </c:pt>
                <c:pt idx="20">
                  <c:v>14.885534987352196</c:v>
                </c:pt>
                <c:pt idx="21">
                  <c:v>13.070675778195634</c:v>
                </c:pt>
                <c:pt idx="22">
                  <c:v>13.07546456105486</c:v>
                </c:pt>
                <c:pt idx="23">
                  <c:v>10.971640724903267</c:v>
                </c:pt>
              </c:numCache>
            </c:numRef>
          </c:yVal>
          <c:smooth val="1"/>
        </c:ser>
        <c:axId val="70506752"/>
        <c:axId val="70648192"/>
      </c:scatterChart>
      <c:valAx>
        <c:axId val="70506752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626086322543028"/>
              <c:y val="0.903682719546742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48192"/>
        <c:crosses val="autoZero"/>
        <c:crossBetween val="midCat"/>
        <c:majorUnit val="1"/>
      </c:valAx>
      <c:valAx>
        <c:axId val="70648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6950422863808689E-2"/>
              <c:y val="0.3948868714356882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067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995275983014164"/>
          <c:y val="0.22938624025487361"/>
          <c:w val="0.1948534241143389"/>
          <c:h val="0.566385778407095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Demand profile - 2020 scenario - Summer day</a:t>
            </a:r>
          </a:p>
        </c:rich>
      </c:tx>
      <c:layout>
        <c:manualLayout>
          <c:xMode val="edge"/>
          <c:yMode val="edge"/>
          <c:x val="0.26876508083548378"/>
          <c:y val="3.1746003340491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19698870765372"/>
          <c:y val="0.24715943375942412"/>
          <c:w val="0.71392722710163115"/>
          <c:h val="0.58238717150209107"/>
        </c:manualLayout>
      </c:layout>
      <c:scatterChart>
        <c:scatterStyle val="smoothMarker"/>
        <c:ser>
          <c:idx val="1"/>
          <c:order val="0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Summer!$AG$3:$AG$26</c:f>
              <c:numCache>
                <c:formatCode>0.00</c:formatCode>
                <c:ptCount val="24"/>
                <c:pt idx="0">
                  <c:v>19.353265026161225</c:v>
                </c:pt>
                <c:pt idx="1">
                  <c:v>16.344381114203536</c:v>
                </c:pt>
                <c:pt idx="2">
                  <c:v>13.552848508323503</c:v>
                </c:pt>
                <c:pt idx="3">
                  <c:v>18.420972330907745</c:v>
                </c:pt>
                <c:pt idx="4">
                  <c:v>29.819604313257923</c:v>
                </c:pt>
                <c:pt idx="5">
                  <c:v>45.275340054652219</c:v>
                </c:pt>
                <c:pt idx="6">
                  <c:v>56.422573338709839</c:v>
                </c:pt>
                <c:pt idx="7">
                  <c:v>47.1792205337605</c:v>
                </c:pt>
                <c:pt idx="8">
                  <c:v>33.010598343558549</c:v>
                </c:pt>
                <c:pt idx="9">
                  <c:v>18.509789531047272</c:v>
                </c:pt>
                <c:pt idx="10">
                  <c:v>23.14862239459249</c:v>
                </c:pt>
                <c:pt idx="11">
                  <c:v>31.449128173749113</c:v>
                </c:pt>
                <c:pt idx="12">
                  <c:v>31.686359912713307</c:v>
                </c:pt>
                <c:pt idx="13">
                  <c:v>22.194891358680611</c:v>
                </c:pt>
                <c:pt idx="14">
                  <c:v>25.227258336575005</c:v>
                </c:pt>
                <c:pt idx="15">
                  <c:v>33.232161178503304</c:v>
                </c:pt>
                <c:pt idx="16">
                  <c:v>87.164510224329746</c:v>
                </c:pt>
                <c:pt idx="17">
                  <c:v>114.62502673763835</c:v>
                </c:pt>
                <c:pt idx="18">
                  <c:v>70.994758336650506</c:v>
                </c:pt>
                <c:pt idx="19">
                  <c:v>53.569053901960089</c:v>
                </c:pt>
                <c:pt idx="20">
                  <c:v>45.951067130397462</c:v>
                </c:pt>
                <c:pt idx="21">
                  <c:v>40.484189172261225</c:v>
                </c:pt>
                <c:pt idx="22">
                  <c:v>33.563308510278667</c:v>
                </c:pt>
                <c:pt idx="23">
                  <c:v>20.12783910671223</c:v>
                </c:pt>
              </c:numCache>
            </c:numRef>
          </c:yVal>
          <c:smooth val="1"/>
        </c:ser>
        <c:ser>
          <c:idx val="0"/>
          <c:order val="1"/>
          <c:tx>
            <c:v>Electrical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Summer!$AF$3:$AF$26</c:f>
              <c:numCache>
                <c:formatCode>0.00</c:formatCode>
                <c:ptCount val="24"/>
                <c:pt idx="0">
                  <c:v>9.0337204826412929</c:v>
                </c:pt>
                <c:pt idx="1">
                  <c:v>7.0653546375912999</c:v>
                </c:pt>
                <c:pt idx="2">
                  <c:v>6.3709485831426393</c:v>
                </c:pt>
                <c:pt idx="3">
                  <c:v>6.2456627386392229</c:v>
                </c:pt>
                <c:pt idx="4">
                  <c:v>6.2468153877212318</c:v>
                </c:pt>
                <c:pt idx="5">
                  <c:v>6.3224805007340832</c:v>
                </c:pt>
                <c:pt idx="6">
                  <c:v>7.854559561721036</c:v>
                </c:pt>
                <c:pt idx="7">
                  <c:v>8.5151572338562147</c:v>
                </c:pt>
                <c:pt idx="8">
                  <c:v>8.2703407010216416</c:v>
                </c:pt>
                <c:pt idx="9">
                  <c:v>9.4536437711980525</c:v>
                </c:pt>
                <c:pt idx="10">
                  <c:v>11.107768947699938</c:v>
                </c:pt>
                <c:pt idx="11">
                  <c:v>13.960542809459255</c:v>
                </c:pt>
                <c:pt idx="12">
                  <c:v>12.35895197303415</c:v>
                </c:pt>
                <c:pt idx="13">
                  <c:v>11.249746915585462</c:v>
                </c:pt>
                <c:pt idx="14">
                  <c:v>9.6861988383748638</c:v>
                </c:pt>
                <c:pt idx="15">
                  <c:v>9.2225178227335292</c:v>
                </c:pt>
                <c:pt idx="16">
                  <c:v>12.407292645950392</c:v>
                </c:pt>
                <c:pt idx="17">
                  <c:v>16.688651404711209</c:v>
                </c:pt>
                <c:pt idx="18">
                  <c:v>18.351480318835499</c:v>
                </c:pt>
                <c:pt idx="19">
                  <c:v>16.061815320444492</c:v>
                </c:pt>
                <c:pt idx="20">
                  <c:v>14.885534987352196</c:v>
                </c:pt>
                <c:pt idx="21">
                  <c:v>13.070675778195634</c:v>
                </c:pt>
                <c:pt idx="22">
                  <c:v>13.07546456105486</c:v>
                </c:pt>
                <c:pt idx="23">
                  <c:v>10.971640724903267</c:v>
                </c:pt>
              </c:numCache>
            </c:numRef>
          </c:yVal>
          <c:smooth val="1"/>
        </c:ser>
        <c:ser>
          <c:idx val="2"/>
          <c:order val="2"/>
          <c:tx>
            <c:v>Heating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Summer!$AE$3:$AE$26</c:f>
              <c:numCache>
                <c:formatCode>0.00</c:formatCode>
                <c:ptCount val="24"/>
                <c:pt idx="0">
                  <c:v>10.319544543519934</c:v>
                </c:pt>
                <c:pt idx="1">
                  <c:v>9.2790264766122377</c:v>
                </c:pt>
                <c:pt idx="2">
                  <c:v>7.181899925180864</c:v>
                </c:pt>
                <c:pt idx="3">
                  <c:v>12.175309592268521</c:v>
                </c:pt>
                <c:pt idx="4">
                  <c:v>23.572788925536692</c:v>
                </c:pt>
                <c:pt idx="5">
                  <c:v>38.952859553918138</c:v>
                </c:pt>
                <c:pt idx="6">
                  <c:v>48.568013776988806</c:v>
                </c:pt>
                <c:pt idx="7">
                  <c:v>38.664063299904285</c:v>
                </c:pt>
                <c:pt idx="8">
                  <c:v>24.740257642536907</c:v>
                </c:pt>
                <c:pt idx="9">
                  <c:v>9.056145759849219</c:v>
                </c:pt>
                <c:pt idx="10">
                  <c:v>12.040853446892552</c:v>
                </c:pt>
                <c:pt idx="11">
                  <c:v>17.488585364289857</c:v>
                </c:pt>
                <c:pt idx="12">
                  <c:v>19.327407939679155</c:v>
                </c:pt>
                <c:pt idx="13">
                  <c:v>10.945144443095149</c:v>
                </c:pt>
                <c:pt idx="14">
                  <c:v>15.54105949820014</c:v>
                </c:pt>
                <c:pt idx="15">
                  <c:v>24.009643355769779</c:v>
                </c:pt>
                <c:pt idx="16">
                  <c:v>74.757217578379354</c:v>
                </c:pt>
                <c:pt idx="17">
                  <c:v>97.936375332927142</c:v>
                </c:pt>
                <c:pt idx="18">
                  <c:v>52.643278017815</c:v>
                </c:pt>
                <c:pt idx="19">
                  <c:v>37.507238581515601</c:v>
                </c:pt>
                <c:pt idx="20">
                  <c:v>31.065532143045267</c:v>
                </c:pt>
                <c:pt idx="21">
                  <c:v>27.413513394065589</c:v>
                </c:pt>
                <c:pt idx="22">
                  <c:v>20.487843949223805</c:v>
                </c:pt>
                <c:pt idx="23">
                  <c:v>9.1561983818089647</c:v>
                </c:pt>
              </c:numCache>
            </c:numRef>
          </c:yVal>
          <c:smooth val="1"/>
        </c:ser>
        <c:axId val="70695168"/>
        <c:axId val="70705536"/>
      </c:scatterChart>
      <c:valAx>
        <c:axId val="70695168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39861193822"/>
              <c:y val="0.911566750178954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05536"/>
        <c:crosses val="autoZero"/>
        <c:crossBetween val="midCat"/>
        <c:majorUnit val="1"/>
      </c:valAx>
      <c:valAx>
        <c:axId val="70705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3.513174404015057E-2"/>
              <c:y val="0.4005687374721700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951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198243412797992"/>
          <c:y val="0.41193238959904022"/>
          <c:w val="0.12045169385194478"/>
          <c:h val="0.193182086156791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Electric profile - 2050 scenario - Summer day</a:t>
            </a:r>
          </a:p>
        </c:rich>
      </c:tx>
      <c:layout>
        <c:manualLayout>
          <c:xMode val="edge"/>
          <c:yMode val="edge"/>
          <c:x val="0.26876531221115929"/>
          <c:y val="3.17456921145726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90373796858523E-2"/>
          <c:y val="0.2255434782608696"/>
          <c:w val="0.69161333897009769"/>
          <c:h val="0.6059782608695653"/>
        </c:manualLayout>
      </c:layout>
      <c:scatterChart>
        <c:scatterStyle val="smoothMarker"/>
        <c:ser>
          <c:idx val="0"/>
          <c:order val="0"/>
          <c:tx>
            <c:v>Fridge / Freezer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Summer!$U$28:$U$51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Summer!$AP$28:$AP$51</c:f>
              <c:numCache>
                <c:formatCode>0.00</c:formatCode>
                <c:ptCount val="24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</c:numCache>
            </c:numRef>
          </c:yVal>
          <c:smooth val="1"/>
        </c:ser>
        <c:ser>
          <c:idx val="2"/>
          <c:order val="1"/>
          <c:tx>
            <c:v>Electric oven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Summer!$AO$44:$AO$48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</c:numCache>
            </c:numRef>
          </c:xVal>
          <c:yVal>
            <c:numRef>
              <c:f>Summer!$AQ$44:$AQ$48</c:f>
              <c:numCache>
                <c:formatCode>0.00</c:formatCode>
                <c:ptCount val="5"/>
                <c:pt idx="0">
                  <c:v>2.1</c:v>
                </c:pt>
                <c:pt idx="1">
                  <c:v>2.8</c:v>
                </c:pt>
                <c:pt idx="2">
                  <c:v>3.5</c:v>
                </c:pt>
                <c:pt idx="3">
                  <c:v>3.1</c:v>
                </c:pt>
                <c:pt idx="4">
                  <c:v>2.1</c:v>
                </c:pt>
              </c:numCache>
            </c:numRef>
          </c:yVal>
          <c:smooth val="1"/>
        </c:ser>
        <c:ser>
          <c:idx val="4"/>
          <c:order val="2"/>
          <c:tx>
            <c:v>Television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Summer!$AO$28:$AO$29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Summer!$AR$28:$AR$29</c:f>
              <c:numCache>
                <c:formatCode>0.00</c:formatCode>
                <c:ptCount val="2"/>
                <c:pt idx="0">
                  <c:v>2.1</c:v>
                </c:pt>
                <c:pt idx="1">
                  <c:v>2.1</c:v>
                </c:pt>
              </c:numCache>
            </c:numRef>
          </c:yVal>
          <c:smooth val="1"/>
        </c:ser>
        <c:ser>
          <c:idx val="7"/>
          <c:order val="3"/>
          <c:tx>
            <c:v>Domestic lighting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Summer!$AO$28:$AO$30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Summer!$AS$28:$AS$30</c:f>
              <c:numCache>
                <c:formatCode>0.00</c:formatCode>
                <c:ptCount val="3"/>
                <c:pt idx="0">
                  <c:v>2.3000000000000003</c:v>
                </c:pt>
                <c:pt idx="1">
                  <c:v>2.2000000000000002</c:v>
                </c:pt>
                <c:pt idx="2">
                  <c:v>2.1</c:v>
                </c:pt>
              </c:numCache>
            </c:numRef>
          </c:yVal>
          <c:smooth val="1"/>
        </c:ser>
        <c:ser>
          <c:idx val="8"/>
          <c:order val="4"/>
          <c:tx>
            <c:v>Domestic lighting 2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Summer!$AO$49:$AO$51</c:f>
              <c:numCache>
                <c:formatCode>General</c:formatCode>
                <c:ptCount val="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</c:numCache>
            </c:numRef>
          </c:xVal>
          <c:yVal>
            <c:numRef>
              <c:f>Summer!$AS$49:$AS$51</c:f>
              <c:numCache>
                <c:formatCode>0.00</c:formatCode>
                <c:ptCount val="3"/>
                <c:pt idx="0">
                  <c:v>3.6</c:v>
                </c:pt>
                <c:pt idx="1">
                  <c:v>3.7899999999999996</c:v>
                </c:pt>
                <c:pt idx="2">
                  <c:v>3.33</c:v>
                </c:pt>
              </c:numCache>
            </c:numRef>
          </c:yVal>
          <c:smooth val="1"/>
        </c:ser>
        <c:ser>
          <c:idx val="9"/>
          <c:order val="5"/>
          <c:tx>
            <c:v>Computer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Summer!$AO$28:$AO$30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Summer!$AT$28:$AT$30</c:f>
              <c:numCache>
                <c:formatCode>0.00</c:formatCode>
                <c:ptCount val="3"/>
                <c:pt idx="0">
                  <c:v>2.7</c:v>
                </c:pt>
                <c:pt idx="1">
                  <c:v>2.4000000000000004</c:v>
                </c:pt>
                <c:pt idx="2">
                  <c:v>2.1</c:v>
                </c:pt>
              </c:numCache>
            </c:numRef>
          </c:yVal>
          <c:smooth val="1"/>
        </c:ser>
        <c:ser>
          <c:idx val="12"/>
          <c:order val="6"/>
          <c:tx>
            <c:v>Dishwasher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Summer!$AO$28:$AO$32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Summer!$AU$28:$AU$32</c:f>
              <c:numCache>
                <c:formatCode>0.00</c:formatCode>
                <c:ptCount val="5"/>
                <c:pt idx="0">
                  <c:v>2.7</c:v>
                </c:pt>
                <c:pt idx="1">
                  <c:v>2.7</c:v>
                </c:pt>
                <c:pt idx="2">
                  <c:v>2.9000000000000004</c:v>
                </c:pt>
                <c:pt idx="3">
                  <c:v>2.5</c:v>
                </c:pt>
                <c:pt idx="4">
                  <c:v>2.1</c:v>
                </c:pt>
              </c:numCache>
            </c:numRef>
          </c:yVal>
          <c:smooth val="1"/>
        </c:ser>
        <c:ser>
          <c:idx val="13"/>
          <c:order val="7"/>
          <c:tx>
            <c:v>Washing machine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Summer!$AO$30:$AO$35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Summer!$AV$30:$AV$35</c:f>
              <c:numCache>
                <c:formatCode>0.00</c:formatCode>
                <c:ptCount val="6"/>
                <c:pt idx="0">
                  <c:v>2.9000000000000004</c:v>
                </c:pt>
                <c:pt idx="1">
                  <c:v>3</c:v>
                </c:pt>
                <c:pt idx="2">
                  <c:v>3.5</c:v>
                </c:pt>
                <c:pt idx="3">
                  <c:v>3.3</c:v>
                </c:pt>
                <c:pt idx="4">
                  <c:v>2.59</c:v>
                </c:pt>
                <c:pt idx="5">
                  <c:v>2.6399999999999997</c:v>
                </c:pt>
              </c:numCache>
            </c:numRef>
          </c:yVal>
          <c:smooth val="1"/>
        </c:ser>
        <c:ser>
          <c:idx val="15"/>
          <c:order val="8"/>
          <c:tx>
            <c:v>Miscellaneous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Summer!$U$28:$U$51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Summer!$AW$28:$AW$51</c:f>
              <c:numCache>
                <c:formatCode>0.00</c:formatCode>
                <c:ptCount val="24"/>
                <c:pt idx="0">
                  <c:v>4.2917540214777326</c:v>
                </c:pt>
                <c:pt idx="1">
                  <c:v>3.6839773136509586</c:v>
                </c:pt>
                <c:pt idx="2">
                  <c:v>3.6643807158628481</c:v>
                </c:pt>
                <c:pt idx="3">
                  <c:v>3.7087334499032085</c:v>
                </c:pt>
                <c:pt idx="4">
                  <c:v>4.2092454133279587</c:v>
                </c:pt>
                <c:pt idx="5">
                  <c:v>4.0428530142854431</c:v>
                </c:pt>
                <c:pt idx="6">
                  <c:v>3.880096252033455</c:v>
                </c:pt>
                <c:pt idx="7">
                  <c:v>4.0014277053929881</c:v>
                </c:pt>
                <c:pt idx="8">
                  <c:v>3.9473594484233181</c:v>
                </c:pt>
                <c:pt idx="9">
                  <c:v>4.3841057359382214</c:v>
                </c:pt>
                <c:pt idx="10">
                  <c:v>5.2637298625570788</c:v>
                </c:pt>
                <c:pt idx="11">
                  <c:v>6.2260025168918007</c:v>
                </c:pt>
                <c:pt idx="12">
                  <c:v>6.3034685159415638</c:v>
                </c:pt>
                <c:pt idx="13">
                  <c:v>4.977552564029077</c:v>
                </c:pt>
                <c:pt idx="14">
                  <c:v>4.6493268952172624</c:v>
                </c:pt>
                <c:pt idx="15">
                  <c:v>3.9322096928384966</c:v>
                </c:pt>
                <c:pt idx="16">
                  <c:v>5.5581883579728899</c:v>
                </c:pt>
                <c:pt idx="17">
                  <c:v>5.8510761315341657</c:v>
                </c:pt>
                <c:pt idx="18">
                  <c:v>6.9904036949142432</c:v>
                </c:pt>
                <c:pt idx="19">
                  <c:v>7.5273291397913358</c:v>
                </c:pt>
                <c:pt idx="20">
                  <c:v>7.831773154280798</c:v>
                </c:pt>
                <c:pt idx="21">
                  <c:v>7.8975082771173506</c:v>
                </c:pt>
                <c:pt idx="22">
                  <c:v>7.111716492854316</c:v>
                </c:pt>
                <c:pt idx="23">
                  <c:v>5.1835206265433289</c:v>
                </c:pt>
              </c:numCache>
            </c:numRef>
          </c:yVal>
          <c:smooth val="1"/>
        </c:ser>
        <c:ser>
          <c:idx val="3"/>
          <c:order val="9"/>
          <c:tx>
            <c:v>Television 2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Summer!$AO$35:$AO$51</c:f>
              <c:numCache>
                <c:formatCode>General</c:formatCode>
                <c:ptCount val="17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</c:numCache>
            </c:numRef>
          </c:xVal>
          <c:yVal>
            <c:numRef>
              <c:f>Summer!$AR$35:$AR$51</c:f>
              <c:numCache>
                <c:formatCode>0.00</c:formatCode>
                <c:ptCount val="17"/>
                <c:pt idx="0">
                  <c:v>2.34</c:v>
                </c:pt>
                <c:pt idx="1">
                  <c:v>2.5499999999999998</c:v>
                </c:pt>
                <c:pt idx="2">
                  <c:v>2.5499999999999998</c:v>
                </c:pt>
                <c:pt idx="3">
                  <c:v>2.5499999999999998</c:v>
                </c:pt>
                <c:pt idx="4">
                  <c:v>3</c:v>
                </c:pt>
                <c:pt idx="5">
                  <c:v>3.9000000000000004</c:v>
                </c:pt>
                <c:pt idx="6">
                  <c:v>3.5</c:v>
                </c:pt>
                <c:pt idx="7">
                  <c:v>2.9000000000000004</c:v>
                </c:pt>
                <c:pt idx="8">
                  <c:v>2.4</c:v>
                </c:pt>
                <c:pt idx="9">
                  <c:v>2.4</c:v>
                </c:pt>
                <c:pt idx="10">
                  <c:v>3.19</c:v>
                </c:pt>
                <c:pt idx="11">
                  <c:v>4.49</c:v>
                </c:pt>
                <c:pt idx="12">
                  <c:v>4.3</c:v>
                </c:pt>
                <c:pt idx="13">
                  <c:v>3.75</c:v>
                </c:pt>
                <c:pt idx="14">
                  <c:v>3.6</c:v>
                </c:pt>
                <c:pt idx="15">
                  <c:v>3.3899999999999997</c:v>
                </c:pt>
                <c:pt idx="16">
                  <c:v>3.0300000000000002</c:v>
                </c:pt>
              </c:numCache>
            </c:numRef>
          </c:yVal>
          <c:smooth val="1"/>
        </c:ser>
        <c:ser>
          <c:idx val="5"/>
          <c:order val="10"/>
          <c:tx>
            <c:v>Computer 2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Summer!$AO$34:$AO$51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</c:numCache>
            </c:numRef>
          </c:xVal>
          <c:yVal>
            <c:numRef>
              <c:f>Summer!$AT$34:$AT$51</c:f>
              <c:numCache>
                <c:formatCode>0.00</c:formatCode>
                <c:ptCount val="18"/>
                <c:pt idx="0">
                  <c:v>2.19</c:v>
                </c:pt>
                <c:pt idx="1">
                  <c:v>2.6399999999999997</c:v>
                </c:pt>
                <c:pt idx="2">
                  <c:v>3.05</c:v>
                </c:pt>
                <c:pt idx="3">
                  <c:v>3.05</c:v>
                </c:pt>
                <c:pt idx="4">
                  <c:v>3.55</c:v>
                </c:pt>
                <c:pt idx="5">
                  <c:v>4</c:v>
                </c:pt>
                <c:pt idx="6">
                  <c:v>4.9000000000000004</c:v>
                </c:pt>
                <c:pt idx="7">
                  <c:v>4.4000000000000004</c:v>
                </c:pt>
                <c:pt idx="8">
                  <c:v>3.9000000000000004</c:v>
                </c:pt>
                <c:pt idx="9">
                  <c:v>3.4</c:v>
                </c:pt>
                <c:pt idx="10">
                  <c:v>3.4</c:v>
                </c:pt>
                <c:pt idx="11">
                  <c:v>4.1899999999999995</c:v>
                </c:pt>
                <c:pt idx="12">
                  <c:v>5.79</c:v>
                </c:pt>
                <c:pt idx="13">
                  <c:v>6.1999999999999993</c:v>
                </c:pt>
                <c:pt idx="14">
                  <c:v>5.85</c:v>
                </c:pt>
                <c:pt idx="15">
                  <c:v>5.8000000000000007</c:v>
                </c:pt>
                <c:pt idx="16">
                  <c:v>5.4899999999999993</c:v>
                </c:pt>
                <c:pt idx="17">
                  <c:v>4.33</c:v>
                </c:pt>
              </c:numCache>
            </c:numRef>
          </c:yVal>
          <c:smooth val="1"/>
        </c:ser>
        <c:ser>
          <c:idx val="6"/>
          <c:order val="11"/>
          <c:tx>
            <c:v>Dishwasher 2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Summer!$AO$46:$AO$49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xVal>
          <c:yVal>
            <c:numRef>
              <c:f>Summer!$AU$46:$AU$49</c:f>
              <c:numCache>
                <c:formatCode>0.00</c:formatCode>
                <c:ptCount val="4"/>
                <c:pt idx="0">
                  <c:v>5.79</c:v>
                </c:pt>
                <c:pt idx="1">
                  <c:v>6.6</c:v>
                </c:pt>
                <c:pt idx="2">
                  <c:v>6.05</c:v>
                </c:pt>
                <c:pt idx="3">
                  <c:v>5.8000000000000007</c:v>
                </c:pt>
              </c:numCache>
            </c:numRef>
          </c:yVal>
          <c:smooth val="1"/>
        </c:ser>
        <c:ser>
          <c:idx val="10"/>
          <c:order val="12"/>
          <c:tx>
            <c:v>Washing machine 2</c:v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Summer!$AO$37:$AO$51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xVal>
          <c:yVal>
            <c:numRef>
              <c:f>Summer!$AV$37:$AV$51</c:f>
              <c:numCache>
                <c:formatCode>0.00</c:formatCode>
                <c:ptCount val="15"/>
                <c:pt idx="0">
                  <c:v>3.05</c:v>
                </c:pt>
                <c:pt idx="1">
                  <c:v>3.9499999999999997</c:v>
                </c:pt>
                <c:pt idx="2">
                  <c:v>4.8</c:v>
                </c:pt>
                <c:pt idx="3">
                  <c:v>5.5</c:v>
                </c:pt>
                <c:pt idx="4">
                  <c:v>4.8000000000000007</c:v>
                </c:pt>
                <c:pt idx="5">
                  <c:v>4.5</c:v>
                </c:pt>
                <c:pt idx="6">
                  <c:v>3.9</c:v>
                </c:pt>
                <c:pt idx="7">
                  <c:v>4.5999999999999996</c:v>
                </c:pt>
                <c:pt idx="8">
                  <c:v>4.9899999999999993</c:v>
                </c:pt>
                <c:pt idx="9">
                  <c:v>6.59</c:v>
                </c:pt>
                <c:pt idx="10">
                  <c:v>7.3</c:v>
                </c:pt>
                <c:pt idx="11">
                  <c:v>6.75</c:v>
                </c:pt>
                <c:pt idx="12">
                  <c:v>7.0000000000000009</c:v>
                </c:pt>
                <c:pt idx="13">
                  <c:v>5.9899999999999993</c:v>
                </c:pt>
                <c:pt idx="14">
                  <c:v>4.33</c:v>
                </c:pt>
              </c:numCache>
            </c:numRef>
          </c:yVal>
          <c:smooth val="1"/>
        </c:ser>
        <c:ser>
          <c:idx val="1"/>
          <c:order val="13"/>
          <c:tx>
            <c:v>Dishwasher 3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Summer!$AO$40:$AO$43</c:f>
              <c:numCache>
                <c:formatCode>General</c:formatCode>
                <c:ptCount val="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</c:numCache>
            </c:numRef>
          </c:xVal>
          <c:yVal>
            <c:numRef>
              <c:f>Summer!$AU$40:$AU$43</c:f>
              <c:numCache>
                <c:formatCode>0.00</c:formatCode>
                <c:ptCount val="4"/>
                <c:pt idx="0">
                  <c:v>4.9000000000000004</c:v>
                </c:pt>
                <c:pt idx="1">
                  <c:v>4.8000000000000007</c:v>
                </c:pt>
                <c:pt idx="2">
                  <c:v>4.5</c:v>
                </c:pt>
                <c:pt idx="3">
                  <c:v>3.4</c:v>
                </c:pt>
              </c:numCache>
            </c:numRef>
          </c:yVal>
          <c:smooth val="1"/>
        </c:ser>
        <c:axId val="70813568"/>
        <c:axId val="70823936"/>
      </c:scatterChart>
      <c:valAx>
        <c:axId val="70813568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626087600862684"/>
              <c:y val="0.90368281410475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23936"/>
        <c:crosses val="autoZero"/>
        <c:crossBetween val="midCat"/>
        <c:majorUnit val="1"/>
      </c:valAx>
      <c:valAx>
        <c:axId val="70823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6950427630424358E-2"/>
              <c:y val="0.3948870249914414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135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79612953385177299"/>
          <c:y val="0.25271739130434789"/>
          <c:w val="0.17935495171052906"/>
          <c:h val="0.543478260869565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" footer="0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Demand profile - 2050 scenario - Summer day</a:t>
            </a:r>
          </a:p>
        </c:rich>
      </c:tx>
      <c:layout>
        <c:manualLayout>
          <c:xMode val="edge"/>
          <c:yMode val="edge"/>
          <c:x val="0.26876514687161113"/>
          <c:y val="3.17460767854468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98701298701298"/>
          <c:y val="0.231231909346581"/>
          <c:w val="0.71948051948051961"/>
          <c:h val="0.58558730289069205"/>
        </c:manualLayout>
      </c:layout>
      <c:scatterChart>
        <c:scatterStyle val="smoothMarker"/>
        <c:ser>
          <c:idx val="1"/>
          <c:order val="0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Summer!$BA$3:$BA$26</c:f>
              <c:numCache>
                <c:formatCode>0.00</c:formatCode>
                <c:ptCount val="24"/>
                <c:pt idx="0">
                  <c:v>6.8716401573577155</c:v>
                </c:pt>
                <c:pt idx="1">
                  <c:v>6.0037339328040176</c:v>
                </c:pt>
                <c:pt idx="2">
                  <c:v>5.4598556971580638</c:v>
                </c:pt>
                <c:pt idx="3">
                  <c:v>6.7525608479703383</c:v>
                </c:pt>
                <c:pt idx="4">
                  <c:v>10.102442644712131</c:v>
                </c:pt>
                <c:pt idx="5">
                  <c:v>13.781067902764978</c:v>
                </c:pt>
                <c:pt idx="6">
                  <c:v>16.022099696280655</c:v>
                </c:pt>
                <c:pt idx="7">
                  <c:v>13.667443530369059</c:v>
                </c:pt>
                <c:pt idx="8">
                  <c:v>11.016004489148148</c:v>
                </c:pt>
                <c:pt idx="9">
                  <c:v>6.9715759530379984</c:v>
                </c:pt>
                <c:pt idx="10">
                  <c:v>8.7039737045263799</c:v>
                </c:pt>
                <c:pt idx="11">
                  <c:v>11.222741192403188</c:v>
                </c:pt>
                <c:pt idx="12">
                  <c:v>11.46369879109862</c:v>
                </c:pt>
                <c:pt idx="13">
                  <c:v>7.8997998667971991</c:v>
                </c:pt>
                <c:pt idx="14">
                  <c:v>8.6488642660775916</c:v>
                </c:pt>
                <c:pt idx="15">
                  <c:v>10.111162027043955</c:v>
                </c:pt>
                <c:pt idx="16">
                  <c:v>24.797178175938164</c:v>
                </c:pt>
                <c:pt idx="17">
                  <c:v>31.055290371625709</c:v>
                </c:pt>
                <c:pt idx="18">
                  <c:v>20.151223199367994</c:v>
                </c:pt>
                <c:pt idx="19">
                  <c:v>16.904138785170236</c:v>
                </c:pt>
                <c:pt idx="20">
                  <c:v>15.598156190042115</c:v>
                </c:pt>
                <c:pt idx="21">
                  <c:v>14.750886625633747</c:v>
                </c:pt>
                <c:pt idx="22">
                  <c:v>12.233677480160267</c:v>
                </c:pt>
                <c:pt idx="23">
                  <c:v>7.4725702219955696</c:v>
                </c:pt>
              </c:numCache>
            </c:numRef>
          </c:yVal>
          <c:smooth val="1"/>
        </c:ser>
        <c:ser>
          <c:idx val="0"/>
          <c:order val="1"/>
          <c:tx>
            <c:v>Electrical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Summer!$AZ$3:$AZ$26</c:f>
              <c:numCache>
                <c:formatCode>0.00</c:formatCode>
                <c:ptCount val="24"/>
                <c:pt idx="0">
                  <c:v>4.2917540214777326</c:v>
                </c:pt>
                <c:pt idx="1">
                  <c:v>3.6839773136509586</c:v>
                </c:pt>
                <c:pt idx="2">
                  <c:v>3.6643807158628481</c:v>
                </c:pt>
                <c:pt idx="3">
                  <c:v>3.7087334499032085</c:v>
                </c:pt>
                <c:pt idx="4">
                  <c:v>4.2092454133279587</c:v>
                </c:pt>
                <c:pt idx="5">
                  <c:v>4.0428530142854431</c:v>
                </c:pt>
                <c:pt idx="6">
                  <c:v>3.880096252033455</c:v>
                </c:pt>
                <c:pt idx="7">
                  <c:v>4.0014277053929881</c:v>
                </c:pt>
                <c:pt idx="8">
                  <c:v>3.9473594484233181</c:v>
                </c:pt>
                <c:pt idx="9">
                  <c:v>4.3841057359382214</c:v>
                </c:pt>
                <c:pt idx="10">
                  <c:v>5.2637298625570788</c:v>
                </c:pt>
                <c:pt idx="11">
                  <c:v>6.2260025168918007</c:v>
                </c:pt>
                <c:pt idx="12">
                  <c:v>6.3034685159415638</c:v>
                </c:pt>
                <c:pt idx="13">
                  <c:v>4.977552564029077</c:v>
                </c:pt>
                <c:pt idx="14">
                  <c:v>4.6493268952172624</c:v>
                </c:pt>
                <c:pt idx="15">
                  <c:v>3.9322096928384966</c:v>
                </c:pt>
                <c:pt idx="16">
                  <c:v>5.5581883579728899</c:v>
                </c:pt>
                <c:pt idx="17">
                  <c:v>5.8510761315341657</c:v>
                </c:pt>
                <c:pt idx="18">
                  <c:v>6.9904036949142432</c:v>
                </c:pt>
                <c:pt idx="19">
                  <c:v>7.5273291397913358</c:v>
                </c:pt>
                <c:pt idx="20">
                  <c:v>7.831773154280798</c:v>
                </c:pt>
                <c:pt idx="21">
                  <c:v>7.8975082771173506</c:v>
                </c:pt>
                <c:pt idx="22">
                  <c:v>7.111716492854316</c:v>
                </c:pt>
                <c:pt idx="23">
                  <c:v>5.1835206265433289</c:v>
                </c:pt>
              </c:numCache>
            </c:numRef>
          </c:yVal>
          <c:smooth val="1"/>
        </c:ser>
        <c:ser>
          <c:idx val="2"/>
          <c:order val="2"/>
          <c:tx>
            <c:v>Thermal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Summer!$A$3:$A$26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Summer!$AY$3:$AY$26</c:f>
              <c:numCache>
                <c:formatCode>0.00</c:formatCode>
                <c:ptCount val="24"/>
                <c:pt idx="0">
                  <c:v>2.5798861358799834</c:v>
                </c:pt>
                <c:pt idx="1">
                  <c:v>2.3197566191530594</c:v>
                </c:pt>
                <c:pt idx="2">
                  <c:v>1.795474981295216</c:v>
                </c:pt>
                <c:pt idx="3">
                  <c:v>3.0438273980671302</c:v>
                </c:pt>
                <c:pt idx="4">
                  <c:v>5.893197231384173</c:v>
                </c:pt>
                <c:pt idx="5">
                  <c:v>9.7382148884795345</c:v>
                </c:pt>
                <c:pt idx="6">
                  <c:v>12.142003444247202</c:v>
                </c:pt>
                <c:pt idx="7">
                  <c:v>9.6660158249760713</c:v>
                </c:pt>
                <c:pt idx="8">
                  <c:v>7.0686450407248298</c:v>
                </c:pt>
                <c:pt idx="9">
                  <c:v>2.5874702170997765</c:v>
                </c:pt>
                <c:pt idx="10">
                  <c:v>3.4402438419693007</c:v>
                </c:pt>
                <c:pt idx="11">
                  <c:v>4.996738675511387</c:v>
                </c:pt>
                <c:pt idx="12">
                  <c:v>5.1602302751570566</c:v>
                </c:pt>
                <c:pt idx="13">
                  <c:v>2.9222473027681226</c:v>
                </c:pt>
                <c:pt idx="14">
                  <c:v>3.9995373708603301</c:v>
                </c:pt>
                <c:pt idx="15">
                  <c:v>6.1789523342054578</c:v>
                </c:pt>
                <c:pt idx="16">
                  <c:v>19.238989817965273</c:v>
                </c:pt>
                <c:pt idx="17">
                  <c:v>25.204214240091545</c:v>
                </c:pt>
                <c:pt idx="18">
                  <c:v>13.16081950445375</c:v>
                </c:pt>
                <c:pt idx="19">
                  <c:v>9.3768096453789003</c:v>
                </c:pt>
                <c:pt idx="20">
                  <c:v>7.7663830357613168</c:v>
                </c:pt>
                <c:pt idx="21">
                  <c:v>6.8533783485163973</c:v>
                </c:pt>
                <c:pt idx="22">
                  <c:v>5.1219609873059513</c:v>
                </c:pt>
                <c:pt idx="23">
                  <c:v>2.2890495954522412</c:v>
                </c:pt>
              </c:numCache>
            </c:numRef>
          </c:yVal>
          <c:smooth val="1"/>
        </c:ser>
        <c:axId val="70878720"/>
        <c:axId val="70880640"/>
      </c:scatterChart>
      <c:valAx>
        <c:axId val="70878720"/>
        <c:scaling>
          <c:orientation val="minMax"/>
          <c:max val="23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37968158178"/>
              <c:y val="0.911566684795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80640"/>
        <c:crosses val="autoZero"/>
        <c:crossBetween val="midCat"/>
        <c:majorUnit val="1"/>
      </c:valAx>
      <c:valAx>
        <c:axId val="70880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4675324675324687E-2"/>
              <c:y val="0.3873885234507656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787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974025974025969"/>
          <c:y val="0.37837948802167803"/>
          <c:w val="0.12467532467532469"/>
          <c:h val="0.20420480305931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Summer - Electric demand profiles</a:t>
            </a:r>
          </a:p>
        </c:rich>
      </c:tx>
      <c:layout>
        <c:manualLayout>
          <c:xMode val="edge"/>
          <c:yMode val="edge"/>
          <c:x val="0.29329173166926681"/>
          <c:y val="5.57491289198606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91263650546022"/>
          <c:y val="0.24041811846689901"/>
          <c:w val="0.65522620904836193"/>
          <c:h val="0.49825783972125437"/>
        </c:manualLayout>
      </c:layout>
      <c:scatterChart>
        <c:scatterStyle val="smoothMarker"/>
        <c:ser>
          <c:idx val="0"/>
          <c:order val="0"/>
          <c:tx>
            <c:v>2020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yVal>
            <c:numRef>
              <c:f>Summer!$AF$3:$AF$26</c:f>
              <c:numCache>
                <c:formatCode>0.00</c:formatCode>
                <c:ptCount val="24"/>
                <c:pt idx="0">
                  <c:v>9.0337204826412929</c:v>
                </c:pt>
                <c:pt idx="1">
                  <c:v>7.0653546375912999</c:v>
                </c:pt>
                <c:pt idx="2">
                  <c:v>6.3709485831426393</c:v>
                </c:pt>
                <c:pt idx="3">
                  <c:v>6.2456627386392229</c:v>
                </c:pt>
                <c:pt idx="4">
                  <c:v>6.2468153877212318</c:v>
                </c:pt>
                <c:pt idx="5">
                  <c:v>6.3224805007340832</c:v>
                </c:pt>
                <c:pt idx="6">
                  <c:v>7.854559561721036</c:v>
                </c:pt>
                <c:pt idx="7">
                  <c:v>8.5151572338562147</c:v>
                </c:pt>
                <c:pt idx="8">
                  <c:v>8.2703407010216416</c:v>
                </c:pt>
                <c:pt idx="9">
                  <c:v>9.4536437711980525</c:v>
                </c:pt>
                <c:pt idx="10">
                  <c:v>11.107768947699938</c:v>
                </c:pt>
                <c:pt idx="11">
                  <c:v>13.960542809459255</c:v>
                </c:pt>
                <c:pt idx="12">
                  <c:v>12.35895197303415</c:v>
                </c:pt>
                <c:pt idx="13">
                  <c:v>11.249746915585462</c:v>
                </c:pt>
                <c:pt idx="14">
                  <c:v>9.6861988383748638</c:v>
                </c:pt>
                <c:pt idx="15">
                  <c:v>9.2225178227335292</c:v>
                </c:pt>
                <c:pt idx="16">
                  <c:v>12.407292645950392</c:v>
                </c:pt>
                <c:pt idx="17">
                  <c:v>16.688651404711209</c:v>
                </c:pt>
                <c:pt idx="18">
                  <c:v>18.351480318835499</c:v>
                </c:pt>
                <c:pt idx="19">
                  <c:v>16.061815320444492</c:v>
                </c:pt>
                <c:pt idx="20">
                  <c:v>14.885534987352196</c:v>
                </c:pt>
                <c:pt idx="21">
                  <c:v>13.070675778195634</c:v>
                </c:pt>
                <c:pt idx="22">
                  <c:v>13.07546456105486</c:v>
                </c:pt>
                <c:pt idx="23">
                  <c:v>10.971640724903267</c:v>
                </c:pt>
              </c:numCache>
            </c:numRef>
          </c:yVal>
          <c:smooth val="1"/>
        </c:ser>
        <c:ser>
          <c:idx val="1"/>
          <c:order val="1"/>
          <c:tx>
            <c:v>2012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yVal>
            <c:numRef>
              <c:f>Summer!$C$3:$C$26</c:f>
              <c:numCache>
                <c:formatCode>0.00</c:formatCode>
                <c:ptCount val="24"/>
                <c:pt idx="0">
                  <c:v>14.305846738259108</c:v>
                </c:pt>
                <c:pt idx="1">
                  <c:v>10.479924378836529</c:v>
                </c:pt>
                <c:pt idx="2">
                  <c:v>9.6479357195428257</c:v>
                </c:pt>
                <c:pt idx="3">
                  <c:v>9.3624448330106951</c:v>
                </c:pt>
                <c:pt idx="4">
                  <c:v>9.3641513777598622</c:v>
                </c:pt>
                <c:pt idx="5">
                  <c:v>9.4761767142848115</c:v>
                </c:pt>
                <c:pt idx="6">
                  <c:v>12.500320840111517</c:v>
                </c:pt>
                <c:pt idx="7">
                  <c:v>14.538092351309963</c:v>
                </c:pt>
                <c:pt idx="8">
                  <c:v>12.791198161411062</c:v>
                </c:pt>
                <c:pt idx="9">
                  <c:v>14.047019119794072</c:v>
                </c:pt>
                <c:pt idx="10">
                  <c:v>15.479099541856931</c:v>
                </c:pt>
                <c:pt idx="11">
                  <c:v>16.053341722972672</c:v>
                </c:pt>
                <c:pt idx="12">
                  <c:v>16.878228386471879</c:v>
                </c:pt>
                <c:pt idx="13">
                  <c:v>15.491841880096921</c:v>
                </c:pt>
                <c:pt idx="14">
                  <c:v>16.197756317390873</c:v>
                </c:pt>
                <c:pt idx="15">
                  <c:v>15.407365642794989</c:v>
                </c:pt>
                <c:pt idx="16">
                  <c:v>17.293961193242968</c:v>
                </c:pt>
                <c:pt idx="17">
                  <c:v>20.870253771780554</c:v>
                </c:pt>
                <c:pt idx="18">
                  <c:v>22.43467898304748</c:v>
                </c:pt>
                <c:pt idx="19">
                  <c:v>21.257763799304449</c:v>
                </c:pt>
                <c:pt idx="20">
                  <c:v>19.605910514269326</c:v>
                </c:pt>
                <c:pt idx="21">
                  <c:v>21.191694257057833</c:v>
                </c:pt>
                <c:pt idx="22">
                  <c:v>20.639054976181054</c:v>
                </c:pt>
                <c:pt idx="23">
                  <c:v>16.44506875514443</c:v>
                </c:pt>
              </c:numCache>
            </c:numRef>
          </c:yVal>
          <c:smooth val="1"/>
        </c:ser>
        <c:ser>
          <c:idx val="4"/>
          <c:order val="2"/>
          <c:tx>
            <c:v>2050</c:v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none"/>
          </c:marker>
          <c:yVal>
            <c:numRef>
              <c:f>Summer!$AZ$3:$AZ$26</c:f>
              <c:numCache>
                <c:formatCode>0.00</c:formatCode>
                <c:ptCount val="24"/>
                <c:pt idx="0">
                  <c:v>4.2917540214777326</c:v>
                </c:pt>
                <c:pt idx="1">
                  <c:v>3.6839773136509586</c:v>
                </c:pt>
                <c:pt idx="2">
                  <c:v>3.6643807158628481</c:v>
                </c:pt>
                <c:pt idx="3">
                  <c:v>3.7087334499032085</c:v>
                </c:pt>
                <c:pt idx="4">
                  <c:v>4.2092454133279587</c:v>
                </c:pt>
                <c:pt idx="5">
                  <c:v>4.0428530142854431</c:v>
                </c:pt>
                <c:pt idx="6">
                  <c:v>3.880096252033455</c:v>
                </c:pt>
                <c:pt idx="7">
                  <c:v>4.0014277053929881</c:v>
                </c:pt>
                <c:pt idx="8">
                  <c:v>3.9473594484233181</c:v>
                </c:pt>
                <c:pt idx="9">
                  <c:v>4.3841057359382214</c:v>
                </c:pt>
                <c:pt idx="10">
                  <c:v>5.2637298625570788</c:v>
                </c:pt>
                <c:pt idx="11">
                  <c:v>6.2260025168918007</c:v>
                </c:pt>
                <c:pt idx="12">
                  <c:v>6.3034685159415638</c:v>
                </c:pt>
                <c:pt idx="13">
                  <c:v>4.977552564029077</c:v>
                </c:pt>
                <c:pt idx="14">
                  <c:v>4.6493268952172624</c:v>
                </c:pt>
                <c:pt idx="15">
                  <c:v>3.9322096928384966</c:v>
                </c:pt>
                <c:pt idx="16">
                  <c:v>5.5581883579728899</c:v>
                </c:pt>
                <c:pt idx="17">
                  <c:v>5.8510761315341657</c:v>
                </c:pt>
                <c:pt idx="18">
                  <c:v>6.9904036949142432</c:v>
                </c:pt>
                <c:pt idx="19">
                  <c:v>7.5273291397913358</c:v>
                </c:pt>
                <c:pt idx="20">
                  <c:v>7.831773154280798</c:v>
                </c:pt>
                <c:pt idx="21">
                  <c:v>7.8975082771173506</c:v>
                </c:pt>
                <c:pt idx="22">
                  <c:v>7.111716492854316</c:v>
                </c:pt>
                <c:pt idx="23">
                  <c:v>5.1835206265433289</c:v>
                </c:pt>
              </c:numCache>
            </c:numRef>
          </c:yVal>
          <c:smooth val="1"/>
        </c:ser>
        <c:axId val="71000064"/>
        <c:axId val="71001984"/>
      </c:scatterChart>
      <c:valAx>
        <c:axId val="71000064"/>
        <c:scaling>
          <c:orientation val="minMax"/>
          <c:max val="24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2818512742"/>
              <c:y val="0.911566528760176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01984"/>
        <c:crosses val="autoZero"/>
        <c:crossBetween val="midCat"/>
        <c:majorUnit val="4"/>
      </c:valAx>
      <c:valAx>
        <c:axId val="71001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2.9673615291068347E-2"/>
              <c:y val="0.2473501490279816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000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63338533541342"/>
          <c:y val="0.25783972125435545"/>
          <c:w val="0.14976599063962562"/>
          <c:h val="0.477351916376306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Typical winter day </a:t>
            </a:r>
          </a:p>
        </c:rich>
      </c:tx>
      <c:layout>
        <c:manualLayout>
          <c:xMode val="edge"/>
          <c:yMode val="edge"/>
          <c:x val="0.35338352298439191"/>
          <c:y val="4.01459727443979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82869945545516"/>
          <c:y val="0.19802044019582887"/>
          <c:w val="0.69821767058051309"/>
          <c:h val="0.58085995790776446"/>
        </c:manualLayout>
      </c:layout>
      <c:scatterChart>
        <c:scatterStyle val="smoothMarker"/>
        <c:ser>
          <c:idx val="1"/>
          <c:order val="0"/>
          <c:tx>
            <c:v>2012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yVal>
            <c:numRef>
              <c:f>Winter!$D$3:$D$26</c:f>
              <c:numCache>
                <c:formatCode>0.00</c:formatCode>
                <c:ptCount val="24"/>
                <c:pt idx="0">
                  <c:v>54.731317807564103</c:v>
                </c:pt>
                <c:pt idx="1">
                  <c:v>34.232762197862499</c:v>
                </c:pt>
                <c:pt idx="2">
                  <c:v>26.738359781953008</c:v>
                </c:pt>
                <c:pt idx="3">
                  <c:v>23.210317008846751</c:v>
                </c:pt>
                <c:pt idx="4">
                  <c:v>23.36133336260357</c:v>
                </c:pt>
                <c:pt idx="5">
                  <c:v>49.805643777632866</c:v>
                </c:pt>
                <c:pt idx="6">
                  <c:v>112.35131867347523</c:v>
                </c:pt>
                <c:pt idx="7">
                  <c:v>129.00726523252965</c:v>
                </c:pt>
                <c:pt idx="8">
                  <c:v>127.56146537485036</c:v>
                </c:pt>
                <c:pt idx="9">
                  <c:v>91.263716197886993</c:v>
                </c:pt>
                <c:pt idx="10">
                  <c:v>82.118243490261875</c:v>
                </c:pt>
                <c:pt idx="11">
                  <c:v>89.258819516881985</c:v>
                </c:pt>
                <c:pt idx="12">
                  <c:v>93.153624148803843</c:v>
                </c:pt>
                <c:pt idx="13">
                  <c:v>97.589861902564166</c:v>
                </c:pt>
                <c:pt idx="14">
                  <c:v>98.260415383553052</c:v>
                </c:pt>
                <c:pt idx="15">
                  <c:v>99.212062725766287</c:v>
                </c:pt>
                <c:pt idx="16">
                  <c:v>123.63138181878159</c:v>
                </c:pt>
                <c:pt idx="17">
                  <c:v>150.40433020612227</c:v>
                </c:pt>
                <c:pt idx="18">
                  <c:v>157.82067115430485</c:v>
                </c:pt>
                <c:pt idx="19">
                  <c:v>154.64555964719378</c:v>
                </c:pt>
                <c:pt idx="20">
                  <c:v>140.78104080892246</c:v>
                </c:pt>
                <c:pt idx="21">
                  <c:v>113.20532069869678</c:v>
                </c:pt>
                <c:pt idx="22">
                  <c:v>101.50807057053787</c:v>
                </c:pt>
                <c:pt idx="23">
                  <c:v>75.477880805328724</c:v>
                </c:pt>
              </c:numCache>
            </c:numRef>
          </c:yVal>
          <c:smooth val="1"/>
        </c:ser>
        <c:ser>
          <c:idx val="0"/>
          <c:order val="1"/>
          <c:tx>
            <c:v>2020</c:v>
          </c:tx>
          <c:spPr>
            <a:ln w="38100">
              <a:solidFill>
                <a:srgbClr val="00CC66"/>
              </a:solidFill>
              <a:prstDash val="solid"/>
            </a:ln>
          </c:spPr>
          <c:marker>
            <c:symbol val="none"/>
          </c:marker>
          <c:yVal>
            <c:numRef>
              <c:f>Winter!$AG$3:$AG$26</c:f>
              <c:numCache>
                <c:formatCode>0.00</c:formatCode>
                <c:ptCount val="24"/>
                <c:pt idx="0">
                  <c:v>41.433710407489372</c:v>
                </c:pt>
                <c:pt idx="1">
                  <c:v>26.188421703058296</c:v>
                </c:pt>
                <c:pt idx="2">
                  <c:v>20.66221348762166</c:v>
                </c:pt>
                <c:pt idx="3">
                  <c:v>17.947782089031811</c:v>
                </c:pt>
                <c:pt idx="4">
                  <c:v>18.103636916130462</c:v>
                </c:pt>
                <c:pt idx="5">
                  <c:v>39.207240388682195</c:v>
                </c:pt>
                <c:pt idx="6">
                  <c:v>88.621774237516789</c:v>
                </c:pt>
                <c:pt idx="7">
                  <c:v>100.97635934951515</c:v>
                </c:pt>
                <c:pt idx="8">
                  <c:v>109.34420191335414</c:v>
                </c:pt>
                <c:pt idx="9">
                  <c:v>77.776443976187593</c:v>
                </c:pt>
                <c:pt idx="10">
                  <c:v>70.286262846720078</c:v>
                </c:pt>
                <c:pt idx="11">
                  <c:v>77.658674708244078</c:v>
                </c:pt>
                <c:pt idx="12">
                  <c:v>77.325458221455378</c:v>
                </c:pt>
                <c:pt idx="13">
                  <c:v>80.166232534613499</c:v>
                </c:pt>
                <c:pt idx="14">
                  <c:v>78.822855822535573</c:v>
                </c:pt>
                <c:pt idx="15">
                  <c:v>79.501280525260356</c:v>
                </c:pt>
                <c:pt idx="16">
                  <c:v>100.23098077885361</c:v>
                </c:pt>
                <c:pt idx="17">
                  <c:v>123.522612184761</c:v>
                </c:pt>
                <c:pt idx="18">
                  <c:v>126.39633651381324</c:v>
                </c:pt>
                <c:pt idx="19">
                  <c:v>122.0694005337006</c:v>
                </c:pt>
                <c:pt idx="20">
                  <c:v>109.93003999983939</c:v>
                </c:pt>
                <c:pt idx="21">
                  <c:v>86.00341104663336</c:v>
                </c:pt>
                <c:pt idx="22">
                  <c:v>77.312265148873877</c:v>
                </c:pt>
                <c:pt idx="23">
                  <c:v>58.561817212839898</c:v>
                </c:pt>
              </c:numCache>
            </c:numRef>
          </c:yVal>
          <c:smooth val="1"/>
        </c:ser>
        <c:ser>
          <c:idx val="2"/>
          <c:order val="2"/>
          <c:tx>
            <c:v>2050 Case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yVal>
            <c:numRef>
              <c:f>Winter!$BA$3:$BA$26</c:f>
              <c:numCache>
                <c:formatCode>0.00</c:formatCode>
                <c:ptCount val="24"/>
                <c:pt idx="0">
                  <c:v>12.235117560358388</c:v>
                </c:pt>
                <c:pt idx="1">
                  <c:v>8.2838364288640083</c:v>
                </c:pt>
                <c:pt idx="2">
                  <c:v>6.947066493728359</c:v>
                </c:pt>
                <c:pt idx="3">
                  <c:v>6.2988409965307222</c:v>
                </c:pt>
                <c:pt idx="4">
                  <c:v>6.8009144268402952</c:v>
                </c:pt>
                <c:pt idx="5">
                  <c:v>11.931395089697304</c:v>
                </c:pt>
                <c:pt idx="6">
                  <c:v>23.415947783874387</c:v>
                </c:pt>
                <c:pt idx="7">
                  <c:v>26.285027571226131</c:v>
                </c:pt>
                <c:pt idx="8">
                  <c:v>33.462428296779514</c:v>
                </c:pt>
                <c:pt idx="9">
                  <c:v>24.411655148480527</c:v>
                </c:pt>
                <c:pt idx="10">
                  <c:v>22.575920401685202</c:v>
                </c:pt>
                <c:pt idx="11">
                  <c:v>25.315583724285535</c:v>
                </c:pt>
                <c:pt idx="12">
                  <c:v>25.459608400255604</c:v>
                </c:pt>
                <c:pt idx="13">
                  <c:v>25.632194652931961</c:v>
                </c:pt>
                <c:pt idx="14">
                  <c:v>24.072929467966432</c:v>
                </c:pt>
                <c:pt idx="15">
                  <c:v>23.945382822448668</c:v>
                </c:pt>
                <c:pt idx="16">
                  <c:v>28.896699760036341</c:v>
                </c:pt>
                <c:pt idx="17">
                  <c:v>34.190944286545857</c:v>
                </c:pt>
                <c:pt idx="18">
                  <c:v>34.071795110151619</c:v>
                </c:pt>
                <c:pt idx="19">
                  <c:v>34.917177329482442</c:v>
                </c:pt>
                <c:pt idx="20">
                  <c:v>33.173427030028769</c:v>
                </c:pt>
                <c:pt idx="21">
                  <c:v>26.211903427155473</c:v>
                </c:pt>
                <c:pt idx="22">
                  <c:v>23.205001631641405</c:v>
                </c:pt>
                <c:pt idx="23">
                  <c:v>17.356127998217303</c:v>
                </c:pt>
              </c:numCache>
            </c:numRef>
          </c:yVal>
          <c:smooth val="1"/>
        </c:ser>
        <c:ser>
          <c:idx val="3"/>
          <c:order val="3"/>
          <c:tx>
            <c:v>2050 Case 2</c:v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yVal>
            <c:numRef>
              <c:f>Winter!$BE$3:$BE$26</c:f>
              <c:numCache>
                <c:formatCode>0.00</c:formatCode>
                <c:ptCount val="24"/>
                <c:pt idx="0">
                  <c:v>30.425374468816369</c:v>
                </c:pt>
                <c:pt idx="1">
                  <c:v>28.71483309722591</c:v>
                </c:pt>
                <c:pt idx="2">
                  <c:v>25.799954037309217</c:v>
                </c:pt>
                <c:pt idx="3">
                  <c:v>20.669718349191239</c:v>
                </c:pt>
                <c:pt idx="4">
                  <c:v>19.200782341998661</c:v>
                </c:pt>
                <c:pt idx="5">
                  <c:v>14.825271489274813</c:v>
                </c:pt>
                <c:pt idx="6">
                  <c:v>10.795607711359702</c:v>
                </c:pt>
                <c:pt idx="7">
                  <c:v>7.3127080351500702</c:v>
                </c:pt>
                <c:pt idx="8">
                  <c:v>7.4547376266032073</c:v>
                </c:pt>
                <c:pt idx="9">
                  <c:v>7.4541752399709225</c:v>
                </c:pt>
                <c:pt idx="10">
                  <c:v>8.2912993705099005</c:v>
                </c:pt>
                <c:pt idx="11">
                  <c:v>14.985275961406735</c:v>
                </c:pt>
                <c:pt idx="12">
                  <c:v>27.591109814664232</c:v>
                </c:pt>
                <c:pt idx="13">
                  <c:v>29.557679060811065</c:v>
                </c:pt>
                <c:pt idx="14">
                  <c:v>34.218722431459881</c:v>
                </c:pt>
                <c:pt idx="15">
                  <c:v>24.148426962080002</c:v>
                </c:pt>
                <c:pt idx="16">
                  <c:v>23.182576294698311</c:v>
                </c:pt>
                <c:pt idx="17">
                  <c:v>24.674622504559974</c:v>
                </c:pt>
                <c:pt idx="18">
                  <c:v>26.370376859799698</c:v>
                </c:pt>
                <c:pt idx="19">
                  <c:v>29.533015789317492</c:v>
                </c:pt>
                <c:pt idx="20">
                  <c:v>30.182437193130767</c:v>
                </c:pt>
                <c:pt idx="21">
                  <c:v>28.595461843373226</c:v>
                </c:pt>
                <c:pt idx="22">
                  <c:v>30.80387821299637</c:v>
                </c:pt>
                <c:pt idx="23">
                  <c:v>34.308881143504479</c:v>
                </c:pt>
              </c:numCache>
            </c:numRef>
          </c:yVal>
          <c:smooth val="1"/>
        </c:ser>
        <c:axId val="70955392"/>
        <c:axId val="70957312"/>
      </c:scatterChart>
      <c:valAx>
        <c:axId val="70955392"/>
        <c:scaling>
          <c:orientation val="minMax"/>
          <c:max val="24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43704638017426517"/>
              <c:y val="0.911566684795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57312"/>
        <c:crosses val="autoZero"/>
        <c:crossBetween val="midCat"/>
        <c:majorUnit val="4"/>
      </c:valAx>
      <c:valAx>
        <c:axId val="70957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Demand (kW)</a:t>
                </a:r>
              </a:p>
            </c:rich>
          </c:tx>
          <c:layout>
            <c:manualLayout>
              <c:xMode val="edge"/>
              <c:yMode val="edge"/>
              <c:x val="3.1578999333547249E-2"/>
              <c:y val="0.2372268331323449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553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459648088734663"/>
          <c:y val="0.22112282488534216"/>
          <c:w val="0.13580265105593473"/>
          <c:h val="0.297030660293743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3</xdr:row>
      <xdr:rowOff>28575</xdr:rowOff>
    </xdr:from>
    <xdr:to>
      <xdr:col>75</xdr:col>
      <xdr:colOff>590550</xdr:colOff>
      <xdr:row>18</xdr:row>
      <xdr:rowOff>38100</xdr:rowOff>
    </xdr:to>
    <xdr:graphicFrame macro="">
      <xdr:nvGraphicFramePr>
        <xdr:cNvPr id="204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0</xdr:rowOff>
    </xdr:from>
    <xdr:to>
      <xdr:col>13</xdr:col>
      <xdr:colOff>200025</xdr:colOff>
      <xdr:row>87</xdr:row>
      <xdr:rowOff>47625</xdr:rowOff>
    </xdr:to>
    <xdr:graphicFrame macro="">
      <xdr:nvGraphicFramePr>
        <xdr:cNvPr id="205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52</xdr:row>
      <xdr:rowOff>9525</xdr:rowOff>
    </xdr:from>
    <xdr:to>
      <xdr:col>13</xdr:col>
      <xdr:colOff>219075</xdr:colOff>
      <xdr:row>69</xdr:row>
      <xdr:rowOff>123825</xdr:rowOff>
    </xdr:to>
    <xdr:graphicFrame macro="">
      <xdr:nvGraphicFramePr>
        <xdr:cNvPr id="205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</xdr:colOff>
      <xdr:row>51</xdr:row>
      <xdr:rowOff>104775</xdr:rowOff>
    </xdr:from>
    <xdr:to>
      <xdr:col>33</xdr:col>
      <xdr:colOff>219075</xdr:colOff>
      <xdr:row>69</xdr:row>
      <xdr:rowOff>38100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9525</xdr:colOff>
      <xdr:row>70</xdr:row>
      <xdr:rowOff>28575</xdr:rowOff>
    </xdr:from>
    <xdr:to>
      <xdr:col>33</xdr:col>
      <xdr:colOff>219075</xdr:colOff>
      <xdr:row>87</xdr:row>
      <xdr:rowOff>142875</xdr:rowOff>
    </xdr:to>
    <xdr:graphicFrame macro="">
      <xdr:nvGraphicFramePr>
        <xdr:cNvPr id="205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19050</xdr:colOff>
      <xdr:row>51</xdr:row>
      <xdr:rowOff>152400</xdr:rowOff>
    </xdr:from>
    <xdr:to>
      <xdr:col>51</xdr:col>
      <xdr:colOff>352425</xdr:colOff>
      <xdr:row>70</xdr:row>
      <xdr:rowOff>38100</xdr:rowOff>
    </xdr:to>
    <xdr:graphicFrame macro="">
      <xdr:nvGraphicFramePr>
        <xdr:cNvPr id="205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19050</xdr:colOff>
      <xdr:row>70</xdr:row>
      <xdr:rowOff>104775</xdr:rowOff>
    </xdr:from>
    <xdr:to>
      <xdr:col>51</xdr:col>
      <xdr:colOff>304800</xdr:colOff>
      <xdr:row>87</xdr:row>
      <xdr:rowOff>38100</xdr:rowOff>
    </xdr:to>
    <xdr:graphicFrame macro="">
      <xdr:nvGraphicFramePr>
        <xdr:cNvPr id="205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66</xdr:col>
      <xdr:colOff>0</xdr:colOff>
      <xdr:row>18</xdr:row>
      <xdr:rowOff>180975</xdr:rowOff>
    </xdr:from>
    <xdr:to>
      <xdr:col>76</xdr:col>
      <xdr:colOff>9525</xdr:colOff>
      <xdr:row>33</xdr:row>
      <xdr:rowOff>38100</xdr:rowOff>
    </xdr:to>
    <xdr:graphicFrame macro="">
      <xdr:nvGraphicFramePr>
        <xdr:cNvPr id="205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171450</xdr:colOff>
      <xdr:row>2</xdr:row>
      <xdr:rowOff>180975</xdr:rowOff>
    </xdr:from>
    <xdr:to>
      <xdr:col>76</xdr:col>
      <xdr:colOff>409575</xdr:colOff>
      <xdr:row>17</xdr:row>
      <xdr:rowOff>180975</xdr:rowOff>
    </xdr:to>
    <xdr:graphicFrame macro="">
      <xdr:nvGraphicFramePr>
        <xdr:cNvPr id="10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70</xdr:row>
      <xdr:rowOff>66675</xdr:rowOff>
    </xdr:from>
    <xdr:to>
      <xdr:col>13</xdr:col>
      <xdr:colOff>304800</xdr:colOff>
      <xdr:row>88</xdr:row>
      <xdr:rowOff>9525</xdr:rowOff>
    </xdr:to>
    <xdr:graphicFrame macro="">
      <xdr:nvGraphicFramePr>
        <xdr:cNvPr id="10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</xdr:colOff>
      <xdr:row>52</xdr:row>
      <xdr:rowOff>0</xdr:rowOff>
    </xdr:from>
    <xdr:to>
      <xdr:col>13</xdr:col>
      <xdr:colOff>314325</xdr:colOff>
      <xdr:row>69</xdr:row>
      <xdr:rowOff>114300</xdr:rowOff>
    </xdr:to>
    <xdr:graphicFrame macro="">
      <xdr:nvGraphicFramePr>
        <xdr:cNvPr id="10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53</xdr:row>
      <xdr:rowOff>9525</xdr:rowOff>
    </xdr:from>
    <xdr:to>
      <xdr:col>32</xdr:col>
      <xdr:colOff>295275</xdr:colOff>
      <xdr:row>70</xdr:row>
      <xdr:rowOff>133350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1181100</xdr:colOff>
      <xdr:row>71</xdr:row>
      <xdr:rowOff>180975</xdr:rowOff>
    </xdr:from>
    <xdr:to>
      <xdr:col>32</xdr:col>
      <xdr:colOff>295275</xdr:colOff>
      <xdr:row>89</xdr:row>
      <xdr:rowOff>104775</xdr:rowOff>
    </xdr:to>
    <xdr:graphicFrame macro="">
      <xdr:nvGraphicFramePr>
        <xdr:cNvPr id="102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9525</xdr:colOff>
      <xdr:row>52</xdr:row>
      <xdr:rowOff>180975</xdr:rowOff>
    </xdr:from>
    <xdr:to>
      <xdr:col>52</xdr:col>
      <xdr:colOff>590550</xdr:colOff>
      <xdr:row>70</xdr:row>
      <xdr:rowOff>180975</xdr:rowOff>
    </xdr:to>
    <xdr:graphicFrame macro="">
      <xdr:nvGraphicFramePr>
        <xdr:cNvPr id="103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0</xdr:colOff>
      <xdr:row>72</xdr:row>
      <xdr:rowOff>0</xdr:rowOff>
    </xdr:from>
    <xdr:to>
      <xdr:col>53</xdr:col>
      <xdr:colOff>0</xdr:colOff>
      <xdr:row>89</xdr:row>
      <xdr:rowOff>0</xdr:rowOff>
    </xdr:to>
    <xdr:graphicFrame macro="">
      <xdr:nvGraphicFramePr>
        <xdr:cNvPr id="103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65</xdr:col>
      <xdr:colOff>200025</xdr:colOff>
      <xdr:row>19</xdr:row>
      <xdr:rowOff>180975</xdr:rowOff>
    </xdr:from>
    <xdr:to>
      <xdr:col>76</xdr:col>
      <xdr:colOff>438150</xdr:colOff>
      <xdr:row>34</xdr:row>
      <xdr:rowOff>57150</xdr:rowOff>
    </xdr:to>
    <xdr:graphicFrame macro="">
      <xdr:nvGraphicFramePr>
        <xdr:cNvPr id="103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51"/>
  <sheetViews>
    <sheetView tabSelected="1" zoomScale="85" zoomScaleNormal="80" workbookViewId="0">
      <pane xSplit="1" ySplit="2" topLeftCell="B3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/>
  <cols>
    <col min="1" max="1" width="5.85546875" style="4" customWidth="1"/>
    <col min="2" max="2" width="8.7109375" style="4" bestFit="1" customWidth="1"/>
    <col min="3" max="3" width="6" style="4" customWidth="1"/>
    <col min="4" max="4" width="9.42578125" style="4" bestFit="1" customWidth="1"/>
    <col min="5" max="5" width="5.85546875" style="4" bestFit="1" customWidth="1"/>
    <col min="6" max="6" width="9.140625" style="4" customWidth="1"/>
    <col min="7" max="7" width="8.85546875" style="4" customWidth="1"/>
    <col min="8" max="8" width="10.7109375" style="4" customWidth="1"/>
    <col min="9" max="9" width="10.140625" style="4" customWidth="1"/>
    <col min="10" max="10" width="10.28515625" style="4" customWidth="1"/>
    <col min="11" max="11" width="12.7109375" style="4" customWidth="1"/>
    <col min="12" max="12" width="9.28515625" style="4" customWidth="1"/>
    <col min="13" max="13" width="7.140625" style="4" customWidth="1"/>
    <col min="14" max="14" width="5.7109375" style="39" customWidth="1"/>
    <col min="15" max="15" width="1.7109375" style="108" customWidth="1"/>
    <col min="16" max="16" width="5.7109375" style="39" customWidth="1"/>
    <col min="17" max="17" width="31.28515625" style="4" bestFit="1" customWidth="1"/>
    <col min="18" max="18" width="20.7109375" style="4" customWidth="1"/>
    <col min="19" max="19" width="18.28515625" style="4" customWidth="1"/>
    <col min="20" max="20" width="19.85546875" style="4" customWidth="1"/>
    <col min="21" max="21" width="5.85546875" style="4" bestFit="1" customWidth="1"/>
    <col min="22" max="22" width="8.28515625" style="40" customWidth="1"/>
    <col min="23" max="23" width="8.5703125" style="4" customWidth="1"/>
    <col min="24" max="24" width="10.28515625" style="4" customWidth="1"/>
    <col min="25" max="26" width="10.42578125" style="4" customWidth="1"/>
    <col min="27" max="27" width="12.140625" style="4" customWidth="1"/>
    <col min="28" max="28" width="9.85546875" style="4" customWidth="1"/>
    <col min="29" max="29" width="6.5703125" style="4" customWidth="1"/>
    <col min="30" max="30" width="9.85546875" style="39" bestFit="1" customWidth="1"/>
    <col min="31" max="31" width="9.7109375" style="4" customWidth="1"/>
    <col min="32" max="32" width="6.7109375" style="4" customWidth="1"/>
    <col min="33" max="33" width="7.85546875" style="4" customWidth="1"/>
    <col min="34" max="34" width="5.7109375" style="39" customWidth="1"/>
    <col min="35" max="35" width="2.5703125" style="108" customWidth="1"/>
    <col min="36" max="36" width="5.7109375" style="39" customWidth="1"/>
    <col min="37" max="37" width="31.28515625" bestFit="1" customWidth="1"/>
    <col min="38" max="38" width="19.28515625" bestFit="1" customWidth="1"/>
    <col min="39" max="39" width="18.85546875" customWidth="1"/>
    <col min="40" max="40" width="17.42578125" customWidth="1"/>
    <col min="41" max="41" width="5.5703125" customWidth="1"/>
    <col min="42" max="43" width="8.42578125" customWidth="1"/>
    <col min="44" max="45" width="11" customWidth="1"/>
    <col min="46" max="46" width="10.5703125" customWidth="1"/>
    <col min="47" max="47" width="12.28515625" customWidth="1"/>
    <col min="48" max="48" width="11.7109375" customWidth="1"/>
    <col min="49" max="49" width="9.140625" customWidth="1"/>
    <col min="50" max="50" width="5.85546875" style="133" customWidth="1"/>
    <col min="51" max="51" width="11.7109375" customWidth="1"/>
    <col min="52" max="52" width="10.42578125" customWidth="1"/>
    <col min="53" max="53" width="11.28515625" customWidth="1"/>
    <col min="54" max="54" width="7.140625" style="133" customWidth="1"/>
    <col min="55" max="55" width="13.28515625" customWidth="1"/>
    <col min="56" max="56" width="10.140625" customWidth="1"/>
    <col min="57" max="57" width="7" customWidth="1"/>
    <col min="58" max="58" width="5.7109375" customWidth="1"/>
    <col min="59" max="59" width="1.7109375" style="112" customWidth="1"/>
    <col min="60" max="60" width="5.7109375" customWidth="1"/>
    <col min="61" max="63" width="11.7109375" customWidth="1"/>
    <col min="64" max="64" width="5.7109375" customWidth="1"/>
    <col min="65" max="65" width="1.7109375" style="112" customWidth="1"/>
    <col min="66" max="66" width="5.7109375" customWidth="1"/>
    <col min="67" max="77" width="9.140625" customWidth="1"/>
    <col min="78" max="78" width="1.7109375" style="112" customWidth="1"/>
    <col min="79" max="254" width="9.140625" customWidth="1"/>
  </cols>
  <sheetData>
    <row r="1" spans="1:78" s="2" customFormat="1" ht="54" customHeight="1" thickBot="1">
      <c r="A1" s="5"/>
      <c r="B1" s="206" t="s">
        <v>25</v>
      </c>
      <c r="C1" s="207"/>
      <c r="D1" s="208"/>
      <c r="E1" s="3"/>
      <c r="F1" s="206" t="s">
        <v>28</v>
      </c>
      <c r="G1" s="207"/>
      <c r="H1" s="207"/>
      <c r="I1" s="207"/>
      <c r="J1" s="207"/>
      <c r="K1" s="207"/>
      <c r="L1" s="207"/>
      <c r="M1" s="208"/>
      <c r="N1" s="113"/>
      <c r="O1" s="108"/>
      <c r="P1" s="39"/>
      <c r="Q1" s="91"/>
      <c r="R1" s="212" t="s">
        <v>26</v>
      </c>
      <c r="S1" s="213"/>
      <c r="T1" s="214"/>
      <c r="U1" s="115"/>
      <c r="V1" s="212" t="s">
        <v>12</v>
      </c>
      <c r="W1" s="213"/>
      <c r="X1" s="213"/>
      <c r="Y1" s="213"/>
      <c r="Z1" s="213"/>
      <c r="AA1" s="213"/>
      <c r="AB1" s="213"/>
      <c r="AC1" s="214"/>
      <c r="AD1" s="140"/>
      <c r="AE1" s="212">
        <v>2020</v>
      </c>
      <c r="AF1" s="213"/>
      <c r="AG1" s="214"/>
      <c r="AH1" s="113"/>
      <c r="AI1" s="109"/>
      <c r="AJ1" s="62"/>
      <c r="AK1" s="209" t="s">
        <v>29</v>
      </c>
      <c r="AL1" s="210"/>
      <c r="AM1" s="210"/>
      <c r="AN1" s="211"/>
      <c r="AO1" s="122"/>
      <c r="AP1" s="209" t="s">
        <v>16</v>
      </c>
      <c r="AQ1" s="210"/>
      <c r="AR1" s="210"/>
      <c r="AS1" s="210"/>
      <c r="AT1" s="210"/>
      <c r="AU1" s="210"/>
      <c r="AV1" s="210"/>
      <c r="AW1" s="211"/>
      <c r="AX1" s="113"/>
      <c r="AY1" s="209" t="s">
        <v>30</v>
      </c>
      <c r="AZ1" s="210"/>
      <c r="BA1" s="224"/>
      <c r="BB1" s="113"/>
      <c r="BC1" s="225" t="s">
        <v>31</v>
      </c>
      <c r="BD1" s="226"/>
      <c r="BE1" s="227"/>
      <c r="BG1" s="110"/>
      <c r="BI1" s="221" t="s">
        <v>37</v>
      </c>
      <c r="BJ1" s="222"/>
      <c r="BK1" s="223"/>
      <c r="BM1" s="110"/>
      <c r="BN1" s="215" t="s">
        <v>32</v>
      </c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7"/>
      <c r="BZ1" s="110"/>
    </row>
    <row r="2" spans="1:78" s="2" customFormat="1" ht="36" customHeight="1" thickBot="1">
      <c r="A2" s="68" t="s">
        <v>27</v>
      </c>
      <c r="B2" s="22" t="s">
        <v>10</v>
      </c>
      <c r="C2" s="23" t="s">
        <v>0</v>
      </c>
      <c r="D2" s="24" t="s">
        <v>1</v>
      </c>
      <c r="E2" s="3"/>
      <c r="F2" s="74" t="s">
        <v>9</v>
      </c>
      <c r="G2" s="74" t="s">
        <v>35</v>
      </c>
      <c r="H2" s="74" t="s">
        <v>4</v>
      </c>
      <c r="I2" s="74" t="s">
        <v>20</v>
      </c>
      <c r="J2" s="74" t="s">
        <v>5</v>
      </c>
      <c r="K2" s="74" t="s">
        <v>6</v>
      </c>
      <c r="L2" s="74" t="s">
        <v>21</v>
      </c>
      <c r="M2" s="74" t="s">
        <v>22</v>
      </c>
      <c r="N2" s="114"/>
      <c r="O2" s="108"/>
      <c r="P2" s="39"/>
      <c r="Q2" s="7" t="s">
        <v>2</v>
      </c>
      <c r="R2" s="82" t="s">
        <v>14</v>
      </c>
      <c r="S2" s="14" t="s">
        <v>13</v>
      </c>
      <c r="T2" s="14" t="s">
        <v>15</v>
      </c>
      <c r="U2" s="115"/>
      <c r="V2" s="65" t="s">
        <v>9</v>
      </c>
      <c r="W2" s="65" t="s">
        <v>35</v>
      </c>
      <c r="X2" s="65" t="s">
        <v>4</v>
      </c>
      <c r="Y2" s="65" t="s">
        <v>20</v>
      </c>
      <c r="Z2" s="65" t="s">
        <v>5</v>
      </c>
      <c r="AA2" s="65" t="s">
        <v>6</v>
      </c>
      <c r="AB2" s="65" t="s">
        <v>21</v>
      </c>
      <c r="AC2" s="65" t="s">
        <v>22</v>
      </c>
      <c r="AD2" s="157"/>
      <c r="AE2" s="7" t="s">
        <v>39</v>
      </c>
      <c r="AF2" s="7" t="s">
        <v>0</v>
      </c>
      <c r="AG2" s="53" t="s">
        <v>1</v>
      </c>
      <c r="AH2" s="118"/>
      <c r="AI2" s="110"/>
      <c r="AJ2" s="116"/>
      <c r="AK2" s="66" t="s">
        <v>2</v>
      </c>
      <c r="AL2" s="59" t="s">
        <v>33</v>
      </c>
      <c r="AM2" s="59" t="s">
        <v>34</v>
      </c>
      <c r="AN2" s="67" t="s">
        <v>17</v>
      </c>
      <c r="AO2" s="122"/>
      <c r="AP2" s="43" t="s">
        <v>9</v>
      </c>
      <c r="AQ2" s="43" t="s">
        <v>35</v>
      </c>
      <c r="AR2" s="43" t="s">
        <v>4</v>
      </c>
      <c r="AS2" s="43" t="s">
        <v>20</v>
      </c>
      <c r="AT2" s="43" t="s">
        <v>5</v>
      </c>
      <c r="AU2" s="43" t="s">
        <v>6</v>
      </c>
      <c r="AV2" s="43" t="s">
        <v>21</v>
      </c>
      <c r="AW2" s="43" t="s">
        <v>22</v>
      </c>
      <c r="AX2" s="114"/>
      <c r="AY2" s="43" t="s">
        <v>39</v>
      </c>
      <c r="AZ2" s="132" t="s">
        <v>0</v>
      </c>
      <c r="BA2" s="142" t="s">
        <v>1</v>
      </c>
      <c r="BB2" s="118"/>
      <c r="BC2" s="149" t="s">
        <v>38</v>
      </c>
      <c r="BD2" s="149" t="s">
        <v>23</v>
      </c>
      <c r="BE2" s="149" t="s">
        <v>24</v>
      </c>
      <c r="BG2" s="110"/>
      <c r="BI2" s="156">
        <v>2012</v>
      </c>
      <c r="BJ2" s="156">
        <v>2020</v>
      </c>
      <c r="BK2" s="156">
        <v>2050</v>
      </c>
      <c r="BM2" s="110"/>
      <c r="BN2" s="218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20"/>
      <c r="BZ2" s="110"/>
    </row>
    <row r="3" spans="1:78">
      <c r="A3" s="33">
        <v>0</v>
      </c>
      <c r="B3" s="26">
        <v>12.899430679399916</v>
      </c>
      <c r="C3" s="27">
        <v>14.305846738259108</v>
      </c>
      <c r="D3" s="28">
        <v>27.205277417659026</v>
      </c>
      <c r="F3" s="16">
        <v>7</v>
      </c>
      <c r="G3" s="17">
        <v>0</v>
      </c>
      <c r="H3" s="17">
        <v>1.1000000000000001</v>
      </c>
      <c r="I3" s="17">
        <v>0.3</v>
      </c>
      <c r="J3" s="17">
        <v>0.6</v>
      </c>
      <c r="K3" s="17">
        <v>0</v>
      </c>
      <c r="L3" s="17">
        <v>0</v>
      </c>
      <c r="M3" s="71">
        <f>$C$3-(SUM(F3:L3))</f>
        <v>5.3058467382591079</v>
      </c>
      <c r="N3" s="61"/>
      <c r="Q3" s="200" t="s">
        <v>3</v>
      </c>
      <c r="R3" s="83">
        <v>0.65</v>
      </c>
      <c r="S3" s="15">
        <f>F3</f>
        <v>7</v>
      </c>
      <c r="T3" s="47">
        <f>R3*S3</f>
        <v>4.55</v>
      </c>
      <c r="U3" s="25"/>
      <c r="V3" s="45">
        <f>$T$3</f>
        <v>4.55</v>
      </c>
      <c r="W3" s="46">
        <v>0</v>
      </c>
      <c r="X3" s="46">
        <v>0</v>
      </c>
      <c r="Y3" s="46">
        <v>0.3</v>
      </c>
      <c r="Z3" s="46">
        <v>0.6</v>
      </c>
      <c r="AA3" s="46">
        <v>0</v>
      </c>
      <c r="AB3" s="46">
        <v>0</v>
      </c>
      <c r="AC3" s="47">
        <f>M3*$R$10</f>
        <v>3.5837204826412945</v>
      </c>
      <c r="AE3" s="99">
        <f t="shared" ref="AE3:AE26" si="0">B3*$R$15*BJ3</f>
        <v>10.319544543519934</v>
      </c>
      <c r="AF3" s="15">
        <f t="shared" ref="AF3:AF8" si="1">SUM(V3:AC3)</f>
        <v>9.0337204826412929</v>
      </c>
      <c r="AG3" s="10">
        <f>AE3+AF3</f>
        <v>19.353265026161225</v>
      </c>
      <c r="AH3" s="119"/>
      <c r="AI3" s="111"/>
      <c r="AJ3" s="117"/>
      <c r="AK3" s="203" t="s">
        <v>3</v>
      </c>
      <c r="AL3" s="42">
        <v>0.3</v>
      </c>
      <c r="AM3" s="42">
        <f>S3</f>
        <v>7</v>
      </c>
      <c r="AN3" s="54">
        <f>AL3*AM3</f>
        <v>2.1</v>
      </c>
      <c r="AO3" s="115"/>
      <c r="AP3" s="143">
        <f>$AN$3</f>
        <v>2.1</v>
      </c>
      <c r="AQ3" s="147">
        <v>0</v>
      </c>
      <c r="AR3" s="148">
        <f>X3*$AL$5</f>
        <v>0</v>
      </c>
      <c r="AS3" s="147">
        <v>0.2</v>
      </c>
      <c r="AT3" s="148">
        <v>0.4</v>
      </c>
      <c r="AU3" s="148">
        <v>0</v>
      </c>
      <c r="AV3" s="148">
        <v>0</v>
      </c>
      <c r="AW3" s="54">
        <f>0.3*M3</f>
        <v>1.5917540214777324</v>
      </c>
      <c r="AX3" s="123"/>
      <c r="AY3" s="143">
        <f t="shared" ref="AY3:AY26" si="2">B3*$AL$15*BK3</f>
        <v>2.5798861358799834</v>
      </c>
      <c r="AZ3" s="42">
        <f t="shared" ref="AZ3:AZ26" si="3">SUM(AP3:AW3)</f>
        <v>4.2917540214777326</v>
      </c>
      <c r="BA3" s="144">
        <f t="shared" ref="BA3:BA26" si="4">AY3+AZ3</f>
        <v>6.8716401573577155</v>
      </c>
      <c r="BB3" s="141"/>
      <c r="BC3" s="150">
        <v>2.5798861358799834</v>
      </c>
      <c r="BD3" s="151">
        <v>13.16081950445375</v>
      </c>
      <c r="BE3" s="189">
        <f>SUM(BD3+AZ3)</f>
        <v>17.452573525931484</v>
      </c>
      <c r="BI3" s="174">
        <v>1</v>
      </c>
      <c r="BJ3" s="175">
        <v>1</v>
      </c>
      <c r="BK3" s="176">
        <v>1</v>
      </c>
    </row>
    <row r="4" spans="1:78">
      <c r="A4" s="34">
        <v>1</v>
      </c>
      <c r="B4" s="29">
        <v>11.598783095765297</v>
      </c>
      <c r="C4" s="19">
        <v>10.479924378836529</v>
      </c>
      <c r="D4" s="30">
        <v>22.078707474601824</v>
      </c>
      <c r="F4" s="75">
        <v>7</v>
      </c>
      <c r="G4" s="18">
        <v>0</v>
      </c>
      <c r="H4" s="18">
        <v>0</v>
      </c>
      <c r="I4" s="18">
        <v>0.2</v>
      </c>
      <c r="J4" s="18">
        <v>0</v>
      </c>
      <c r="K4" s="18">
        <v>0</v>
      </c>
      <c r="L4" s="18">
        <v>0</v>
      </c>
      <c r="M4" s="72">
        <f>$C$4-(SUM(F4:L4))</f>
        <v>3.2799243788365287</v>
      </c>
      <c r="N4" s="61"/>
      <c r="Q4" s="201" t="s">
        <v>35</v>
      </c>
      <c r="R4" s="84">
        <v>0.69</v>
      </c>
      <c r="S4" s="85">
        <f>0.2*$R$16</f>
        <v>6</v>
      </c>
      <c r="T4" s="86">
        <f t="shared" ref="T4:T9" si="5">R4*S4</f>
        <v>4.1399999999999997</v>
      </c>
      <c r="U4" s="25"/>
      <c r="V4" s="97">
        <f t="shared" ref="V4:V26" si="6">$T$3</f>
        <v>4.55</v>
      </c>
      <c r="W4" s="48">
        <v>0</v>
      </c>
      <c r="X4" s="48">
        <v>0</v>
      </c>
      <c r="Y4" s="48">
        <v>0.2</v>
      </c>
      <c r="Z4" s="48">
        <v>0.1</v>
      </c>
      <c r="AA4" s="48">
        <v>0</v>
      </c>
      <c r="AB4" s="48">
        <v>0</v>
      </c>
      <c r="AC4" s="86">
        <f t="shared" ref="AC4:AC26" si="7">M4*$R$10</f>
        <v>2.2153546375913007</v>
      </c>
      <c r="AE4" s="100">
        <f t="shared" si="0"/>
        <v>9.2790264766122377</v>
      </c>
      <c r="AF4" s="8">
        <f t="shared" si="1"/>
        <v>7.0653546375912999</v>
      </c>
      <c r="AG4" s="11">
        <f t="shared" ref="AG4:AG26" si="8">AE4+AF4</f>
        <v>16.344381114203536</v>
      </c>
      <c r="AH4" s="119"/>
      <c r="AI4" s="111"/>
      <c r="AJ4" s="117"/>
      <c r="AK4" s="204" t="s">
        <v>35</v>
      </c>
      <c r="AL4" s="38">
        <v>0.3</v>
      </c>
      <c r="AM4" s="38">
        <f t="shared" ref="AM4:AM9" si="9">S4</f>
        <v>6</v>
      </c>
      <c r="AN4" s="55">
        <f t="shared" ref="AN4:AN9" si="10">AL4*AM4</f>
        <v>1.7999999999999998</v>
      </c>
      <c r="AO4" s="115"/>
      <c r="AP4" s="126">
        <f t="shared" ref="AP4:AP26" si="11">$AN$3</f>
        <v>2.1</v>
      </c>
      <c r="AQ4" s="57">
        <v>0</v>
      </c>
      <c r="AR4" s="58">
        <f t="shared" ref="AR4:AR26" si="12">X4*$AL$5</f>
        <v>0</v>
      </c>
      <c r="AS4" s="57">
        <v>0.1</v>
      </c>
      <c r="AT4" s="49">
        <v>0.2</v>
      </c>
      <c r="AU4" s="49">
        <v>0.3</v>
      </c>
      <c r="AV4" s="49">
        <v>0</v>
      </c>
      <c r="AW4" s="125">
        <f t="shared" ref="AW4:AW26" si="13">0.3*M4</f>
        <v>0.98397731365095853</v>
      </c>
      <c r="AX4" s="123"/>
      <c r="AY4" s="126">
        <f t="shared" si="2"/>
        <v>2.3197566191530594</v>
      </c>
      <c r="AZ4" s="38">
        <f t="shared" si="3"/>
        <v>3.6839773136509586</v>
      </c>
      <c r="BA4" s="145">
        <f t="shared" si="4"/>
        <v>6.0037339328040176</v>
      </c>
      <c r="BB4" s="141"/>
      <c r="BC4" s="152">
        <v>2.3197566191530594</v>
      </c>
      <c r="BD4" s="153">
        <v>9.3768096453789003</v>
      </c>
      <c r="BE4" s="191">
        <f t="shared" ref="BE4:BE20" si="14">SUM(BD4+AZ4)</f>
        <v>13.060786959029858</v>
      </c>
      <c r="BI4" s="177">
        <v>1</v>
      </c>
      <c r="BJ4" s="178">
        <v>1</v>
      </c>
      <c r="BK4" s="179">
        <v>1</v>
      </c>
    </row>
    <row r="5" spans="1:78">
      <c r="A5" s="34">
        <v>2</v>
      </c>
      <c r="B5" s="29">
        <v>8.9773749064760793</v>
      </c>
      <c r="C5" s="19">
        <v>9.6479357195428257</v>
      </c>
      <c r="D5" s="30">
        <v>18.625310626018909</v>
      </c>
      <c r="F5" s="75">
        <v>7</v>
      </c>
      <c r="G5" s="18">
        <v>0</v>
      </c>
      <c r="H5" s="18">
        <v>0</v>
      </c>
      <c r="I5" s="18">
        <v>0.1</v>
      </c>
      <c r="J5" s="18">
        <v>0</v>
      </c>
      <c r="K5" s="18">
        <v>0</v>
      </c>
      <c r="L5" s="18">
        <v>0</v>
      </c>
      <c r="M5" s="72">
        <f>$C$5-(SUM(F5:L5))</f>
        <v>2.547935719542826</v>
      </c>
      <c r="N5" s="61"/>
      <c r="Q5" s="201" t="s">
        <v>4</v>
      </c>
      <c r="R5" s="84">
        <v>0.78200000000000003</v>
      </c>
      <c r="S5" s="85">
        <f>0.28*$R$16</f>
        <v>8.4</v>
      </c>
      <c r="T5" s="86">
        <f t="shared" si="5"/>
        <v>6.5688000000000004</v>
      </c>
      <c r="U5" s="25"/>
      <c r="V5" s="97">
        <f t="shared" si="6"/>
        <v>4.55</v>
      </c>
      <c r="W5" s="48">
        <v>0</v>
      </c>
      <c r="X5" s="48">
        <v>0</v>
      </c>
      <c r="Y5" s="48">
        <v>0</v>
      </c>
      <c r="Z5" s="48">
        <v>0.1</v>
      </c>
      <c r="AA5" s="48">
        <v>0</v>
      </c>
      <c r="AB5" s="48">
        <v>0</v>
      </c>
      <c r="AC5" s="86">
        <f t="shared" si="7"/>
        <v>1.7209485831426401</v>
      </c>
      <c r="AE5" s="100">
        <f t="shared" si="0"/>
        <v>7.181899925180864</v>
      </c>
      <c r="AF5" s="8">
        <f t="shared" si="1"/>
        <v>6.3709485831426393</v>
      </c>
      <c r="AG5" s="11">
        <f t="shared" si="8"/>
        <v>13.552848508323503</v>
      </c>
      <c r="AH5" s="119"/>
      <c r="AI5" s="111"/>
      <c r="AJ5" s="117"/>
      <c r="AK5" s="204" t="s">
        <v>4</v>
      </c>
      <c r="AL5" s="38">
        <v>0.3</v>
      </c>
      <c r="AM5" s="38">
        <f t="shared" si="9"/>
        <v>8.4</v>
      </c>
      <c r="AN5" s="55">
        <f>AL5*AM5</f>
        <v>2.52</v>
      </c>
      <c r="AO5" s="115"/>
      <c r="AP5" s="126">
        <f t="shared" si="11"/>
        <v>2.1</v>
      </c>
      <c r="AQ5" s="57">
        <v>0</v>
      </c>
      <c r="AR5" s="58">
        <f t="shared" si="12"/>
        <v>0</v>
      </c>
      <c r="AS5" s="57">
        <v>0</v>
      </c>
      <c r="AT5" s="49">
        <v>0</v>
      </c>
      <c r="AU5" s="49">
        <v>0.8</v>
      </c>
      <c r="AV5" s="49">
        <v>0</v>
      </c>
      <c r="AW5" s="125">
        <f t="shared" si="13"/>
        <v>0.76438071586284784</v>
      </c>
      <c r="AX5" s="123"/>
      <c r="AY5" s="126">
        <f t="shared" si="2"/>
        <v>1.795474981295216</v>
      </c>
      <c r="AZ5" s="38">
        <f t="shared" si="3"/>
        <v>3.6643807158628481</v>
      </c>
      <c r="BA5" s="145">
        <f t="shared" si="4"/>
        <v>5.4598556971580638</v>
      </c>
      <c r="BB5" s="141"/>
      <c r="BC5" s="152">
        <v>1.795474981295216</v>
      </c>
      <c r="BD5" s="153">
        <v>7.7663830357613168</v>
      </c>
      <c r="BE5" s="191">
        <f t="shared" si="14"/>
        <v>11.430763751624164</v>
      </c>
      <c r="BI5" s="177">
        <v>1</v>
      </c>
      <c r="BJ5" s="178">
        <v>1</v>
      </c>
      <c r="BK5" s="179">
        <v>1</v>
      </c>
    </row>
    <row r="6" spans="1:78">
      <c r="A6" s="34">
        <v>3</v>
      </c>
      <c r="B6" s="29">
        <v>15.219136990335651</v>
      </c>
      <c r="C6" s="19">
        <v>9.3624448330106951</v>
      </c>
      <c r="D6" s="30">
        <v>24.581581823346347</v>
      </c>
      <c r="F6" s="75">
        <v>7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72">
        <f>$C$6-(SUM(F6:L6))</f>
        <v>2.3624448330106951</v>
      </c>
      <c r="N6" s="61"/>
      <c r="Q6" s="201" t="s">
        <v>20</v>
      </c>
      <c r="R6" s="84">
        <v>0.502</v>
      </c>
      <c r="S6" s="85">
        <f>0.05*$R$16</f>
        <v>1.5</v>
      </c>
      <c r="T6" s="86">
        <f t="shared" si="5"/>
        <v>0.753</v>
      </c>
      <c r="U6" s="25"/>
      <c r="V6" s="97">
        <f t="shared" si="6"/>
        <v>4.55</v>
      </c>
      <c r="W6" s="48">
        <v>0</v>
      </c>
      <c r="X6" s="48">
        <v>0</v>
      </c>
      <c r="Y6" s="48">
        <v>0</v>
      </c>
      <c r="Z6" s="48">
        <v>0.1</v>
      </c>
      <c r="AA6" s="48">
        <v>0</v>
      </c>
      <c r="AB6" s="48">
        <v>0</v>
      </c>
      <c r="AC6" s="86">
        <f t="shared" si="7"/>
        <v>1.5956627386392237</v>
      </c>
      <c r="AE6" s="100">
        <f t="shared" si="0"/>
        <v>12.175309592268521</v>
      </c>
      <c r="AF6" s="8">
        <f t="shared" si="1"/>
        <v>6.2456627386392229</v>
      </c>
      <c r="AG6" s="11">
        <f t="shared" si="8"/>
        <v>18.420972330907745</v>
      </c>
      <c r="AH6" s="119"/>
      <c r="AI6" s="111"/>
      <c r="AJ6" s="117"/>
      <c r="AK6" s="204" t="s">
        <v>20</v>
      </c>
      <c r="AL6" s="38">
        <v>0.3</v>
      </c>
      <c r="AM6" s="38">
        <f t="shared" si="9"/>
        <v>1.5</v>
      </c>
      <c r="AN6" s="55">
        <f t="shared" si="10"/>
        <v>0.44999999999999996</v>
      </c>
      <c r="AO6" s="115"/>
      <c r="AP6" s="126">
        <f t="shared" si="11"/>
        <v>2.1</v>
      </c>
      <c r="AQ6" s="57">
        <v>0</v>
      </c>
      <c r="AR6" s="58">
        <f t="shared" si="12"/>
        <v>0</v>
      </c>
      <c r="AS6" s="57">
        <v>0</v>
      </c>
      <c r="AT6" s="49">
        <v>0</v>
      </c>
      <c r="AU6" s="49">
        <v>0.4</v>
      </c>
      <c r="AV6" s="49">
        <v>0.5</v>
      </c>
      <c r="AW6" s="125">
        <f t="shared" si="13"/>
        <v>0.70873344990320852</v>
      </c>
      <c r="AX6" s="123"/>
      <c r="AY6" s="126">
        <f t="shared" si="2"/>
        <v>3.0438273980671302</v>
      </c>
      <c r="AZ6" s="38">
        <f t="shared" si="3"/>
        <v>3.7087334499032085</v>
      </c>
      <c r="BA6" s="145">
        <f t="shared" si="4"/>
        <v>6.7525608479703383</v>
      </c>
      <c r="BB6" s="141"/>
      <c r="BC6" s="152">
        <v>3.0438273980671302</v>
      </c>
      <c r="BD6" s="153">
        <v>6.8533783485163973</v>
      </c>
      <c r="BE6" s="191">
        <f t="shared" si="14"/>
        <v>10.562111798419606</v>
      </c>
      <c r="BI6" s="177">
        <v>1</v>
      </c>
      <c r="BJ6" s="178">
        <v>1</v>
      </c>
      <c r="BK6" s="179">
        <v>1</v>
      </c>
    </row>
    <row r="7" spans="1:78">
      <c r="A7" s="34">
        <v>4</v>
      </c>
      <c r="B7" s="29">
        <v>29.465986156920863</v>
      </c>
      <c r="C7" s="19">
        <v>9.3641513777598622</v>
      </c>
      <c r="D7" s="30">
        <v>38.830137534680723</v>
      </c>
      <c r="F7" s="75">
        <v>7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72">
        <f>$C$7-(SUM(F7:L7))</f>
        <v>2.3641513777598622</v>
      </c>
      <c r="N7" s="61"/>
      <c r="Q7" s="201" t="s">
        <v>5</v>
      </c>
      <c r="R7" s="84">
        <v>0.36399999999999999</v>
      </c>
      <c r="S7" s="85">
        <f>0.15*$R$16</f>
        <v>4.5</v>
      </c>
      <c r="T7" s="86">
        <f t="shared" si="5"/>
        <v>1.6379999999999999</v>
      </c>
      <c r="U7" s="25"/>
      <c r="V7" s="97">
        <f t="shared" si="6"/>
        <v>4.55</v>
      </c>
      <c r="W7" s="48">
        <v>0</v>
      </c>
      <c r="X7" s="48">
        <v>0</v>
      </c>
      <c r="Y7" s="48">
        <v>0</v>
      </c>
      <c r="Z7" s="48">
        <v>0.1</v>
      </c>
      <c r="AA7" s="48">
        <v>0</v>
      </c>
      <c r="AB7" s="48">
        <v>0</v>
      </c>
      <c r="AC7" s="86">
        <f t="shared" si="7"/>
        <v>1.5968153877212325</v>
      </c>
      <c r="AE7" s="100">
        <f t="shared" si="0"/>
        <v>23.572788925536692</v>
      </c>
      <c r="AF7" s="8">
        <f t="shared" si="1"/>
        <v>6.2468153877212318</v>
      </c>
      <c r="AG7" s="11">
        <f t="shared" si="8"/>
        <v>29.819604313257923</v>
      </c>
      <c r="AH7" s="119"/>
      <c r="AI7" s="111"/>
      <c r="AJ7" s="117"/>
      <c r="AK7" s="204" t="s">
        <v>5</v>
      </c>
      <c r="AL7" s="38">
        <v>0.3</v>
      </c>
      <c r="AM7" s="38">
        <f t="shared" si="9"/>
        <v>4.5</v>
      </c>
      <c r="AN7" s="55">
        <f>AL7*AM7*2</f>
        <v>2.6999999999999997</v>
      </c>
      <c r="AO7" s="115"/>
      <c r="AP7" s="126">
        <f t="shared" si="11"/>
        <v>2.1</v>
      </c>
      <c r="AQ7" s="57">
        <v>0</v>
      </c>
      <c r="AR7" s="58">
        <f t="shared" si="12"/>
        <v>0</v>
      </c>
      <c r="AS7" s="57">
        <v>0</v>
      </c>
      <c r="AT7" s="49">
        <v>0</v>
      </c>
      <c r="AU7" s="49">
        <v>0</v>
      </c>
      <c r="AV7" s="49">
        <v>1.4</v>
      </c>
      <c r="AW7" s="125">
        <f t="shared" si="13"/>
        <v>0.70924541332795865</v>
      </c>
      <c r="AX7" s="123"/>
      <c r="AY7" s="126">
        <f t="shared" si="2"/>
        <v>5.893197231384173</v>
      </c>
      <c r="AZ7" s="38">
        <f t="shared" si="3"/>
        <v>4.2092454133279587</v>
      </c>
      <c r="BA7" s="145">
        <f t="shared" si="4"/>
        <v>10.102442644712131</v>
      </c>
      <c r="BB7" s="141"/>
      <c r="BC7" s="152">
        <v>5.893197231384173</v>
      </c>
      <c r="BD7" s="153">
        <v>5.1219609873059513</v>
      </c>
      <c r="BE7" s="191">
        <f t="shared" si="14"/>
        <v>9.3312064006339099</v>
      </c>
      <c r="BI7" s="177">
        <v>1</v>
      </c>
      <c r="BJ7" s="178">
        <v>1</v>
      </c>
      <c r="BK7" s="179">
        <v>1</v>
      </c>
    </row>
    <row r="8" spans="1:78">
      <c r="A8" s="34">
        <v>5</v>
      </c>
      <c r="B8" s="29">
        <v>48.691074442397671</v>
      </c>
      <c r="C8" s="19">
        <v>9.4761767142848115</v>
      </c>
      <c r="D8" s="30">
        <v>58.167251156682482</v>
      </c>
      <c r="F8" s="75">
        <v>7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72">
        <f>$C$8-(SUM(F8:L8))</f>
        <v>2.4761767142848115</v>
      </c>
      <c r="N8" s="61"/>
      <c r="Q8" s="201" t="s">
        <v>6</v>
      </c>
      <c r="R8" s="84">
        <v>0.84499999999999997</v>
      </c>
      <c r="S8" s="87">
        <f>0.2*$R$16</f>
        <v>6</v>
      </c>
      <c r="T8" s="86">
        <f t="shared" si="5"/>
        <v>5.07</v>
      </c>
      <c r="U8" s="25"/>
      <c r="V8" s="97">
        <f t="shared" si="6"/>
        <v>4.55</v>
      </c>
      <c r="W8" s="48">
        <v>0</v>
      </c>
      <c r="X8" s="48">
        <v>0</v>
      </c>
      <c r="Y8" s="48">
        <v>0</v>
      </c>
      <c r="Z8" s="48">
        <v>0.1</v>
      </c>
      <c r="AA8" s="48">
        <v>0</v>
      </c>
      <c r="AB8" s="48">
        <v>0</v>
      </c>
      <c r="AC8" s="86">
        <f t="shared" si="7"/>
        <v>1.6724805007340839</v>
      </c>
      <c r="AE8" s="100">
        <f t="shared" si="0"/>
        <v>38.952859553918138</v>
      </c>
      <c r="AF8" s="8">
        <f t="shared" si="1"/>
        <v>6.3224805007340832</v>
      </c>
      <c r="AG8" s="11">
        <f t="shared" si="8"/>
        <v>45.275340054652219</v>
      </c>
      <c r="AH8" s="119"/>
      <c r="AI8" s="111"/>
      <c r="AJ8" s="117"/>
      <c r="AK8" s="204" t="s">
        <v>6</v>
      </c>
      <c r="AL8" s="38">
        <v>0.3</v>
      </c>
      <c r="AM8" s="38">
        <f t="shared" si="9"/>
        <v>6</v>
      </c>
      <c r="AN8" s="55">
        <f t="shared" si="10"/>
        <v>1.7999999999999998</v>
      </c>
      <c r="AO8" s="115"/>
      <c r="AP8" s="126">
        <f t="shared" si="11"/>
        <v>2.1</v>
      </c>
      <c r="AQ8" s="57">
        <v>0</v>
      </c>
      <c r="AR8" s="58">
        <f t="shared" si="12"/>
        <v>0</v>
      </c>
      <c r="AS8" s="57">
        <v>0</v>
      </c>
      <c r="AT8" s="49">
        <v>0</v>
      </c>
      <c r="AU8" s="49">
        <v>0</v>
      </c>
      <c r="AV8" s="49">
        <v>1.2</v>
      </c>
      <c r="AW8" s="125">
        <f t="shared" si="13"/>
        <v>0.74285301428544337</v>
      </c>
      <c r="AX8" s="123"/>
      <c r="AY8" s="126">
        <f t="shared" si="2"/>
        <v>9.7382148884795345</v>
      </c>
      <c r="AZ8" s="38">
        <f t="shared" si="3"/>
        <v>4.0428530142854431</v>
      </c>
      <c r="BA8" s="145">
        <f t="shared" si="4"/>
        <v>13.781067902764978</v>
      </c>
      <c r="BB8" s="141"/>
      <c r="BC8" s="152">
        <v>9.7382148884795345</v>
      </c>
      <c r="BD8" s="153">
        <v>2.2890495954522412</v>
      </c>
      <c r="BE8" s="191">
        <f t="shared" si="14"/>
        <v>6.3319026097376838</v>
      </c>
      <c r="BI8" s="177">
        <v>1</v>
      </c>
      <c r="BJ8" s="178">
        <v>1</v>
      </c>
      <c r="BK8" s="179">
        <v>1</v>
      </c>
    </row>
    <row r="9" spans="1:78">
      <c r="A9" s="34">
        <v>6</v>
      </c>
      <c r="B9" s="29">
        <v>60.710017221236001</v>
      </c>
      <c r="C9" s="19">
        <v>12.500320840111517</v>
      </c>
      <c r="D9" s="30">
        <v>73.210338061347514</v>
      </c>
      <c r="F9" s="75">
        <v>7</v>
      </c>
      <c r="G9" s="18">
        <v>0</v>
      </c>
      <c r="H9" s="18">
        <v>1.2</v>
      </c>
      <c r="I9" s="18">
        <v>0</v>
      </c>
      <c r="J9" s="18">
        <v>0</v>
      </c>
      <c r="K9" s="18">
        <v>0</v>
      </c>
      <c r="L9" s="18">
        <v>0</v>
      </c>
      <c r="M9" s="72">
        <f>$C$9-(SUM(F9:L9))</f>
        <v>4.3003208401115174</v>
      </c>
      <c r="N9" s="61"/>
      <c r="Q9" s="201" t="s">
        <v>21</v>
      </c>
      <c r="R9" s="84">
        <v>0.89500000000000002</v>
      </c>
      <c r="S9" s="87">
        <f>0.2*$R$16</f>
        <v>6</v>
      </c>
      <c r="T9" s="86">
        <f t="shared" si="5"/>
        <v>5.37</v>
      </c>
      <c r="U9" s="25"/>
      <c r="V9" s="97">
        <f t="shared" si="6"/>
        <v>4.55</v>
      </c>
      <c r="W9" s="48">
        <v>0</v>
      </c>
      <c r="X9" s="48">
        <v>0.3</v>
      </c>
      <c r="Y9" s="48">
        <v>0</v>
      </c>
      <c r="Z9" s="48">
        <v>0.1</v>
      </c>
      <c r="AA9" s="48">
        <v>0</v>
      </c>
      <c r="AB9" s="48">
        <v>0</v>
      </c>
      <c r="AC9" s="86">
        <f t="shared" si="7"/>
        <v>2.9045595617210362</v>
      </c>
      <c r="AE9" s="100">
        <f t="shared" si="0"/>
        <v>48.568013776988806</v>
      </c>
      <c r="AF9" s="8">
        <f t="shared" ref="AF9:AF26" si="15">SUM(V9:AC9)</f>
        <v>7.854559561721036</v>
      </c>
      <c r="AG9" s="11">
        <f t="shared" si="8"/>
        <v>56.422573338709839</v>
      </c>
      <c r="AH9" s="119"/>
      <c r="AI9" s="111"/>
      <c r="AJ9" s="117"/>
      <c r="AK9" s="204" t="s">
        <v>21</v>
      </c>
      <c r="AL9" s="38">
        <v>0.3</v>
      </c>
      <c r="AM9" s="38">
        <f t="shared" si="9"/>
        <v>6</v>
      </c>
      <c r="AN9" s="55">
        <f t="shared" si="10"/>
        <v>1.7999999999999998</v>
      </c>
      <c r="AO9" s="115"/>
      <c r="AP9" s="126">
        <f t="shared" si="11"/>
        <v>2.1</v>
      </c>
      <c r="AQ9" s="57">
        <v>0</v>
      </c>
      <c r="AR9" s="58">
        <f t="shared" si="12"/>
        <v>0.09</v>
      </c>
      <c r="AS9" s="57">
        <v>0</v>
      </c>
      <c r="AT9" s="49">
        <v>0</v>
      </c>
      <c r="AU9" s="49">
        <v>0</v>
      </c>
      <c r="AV9" s="49">
        <v>0.4</v>
      </c>
      <c r="AW9" s="125">
        <f t="shared" si="13"/>
        <v>1.2900962520334551</v>
      </c>
      <c r="AX9" s="123"/>
      <c r="AY9" s="126">
        <f t="shared" si="2"/>
        <v>12.142003444247202</v>
      </c>
      <c r="AZ9" s="38">
        <f t="shared" si="3"/>
        <v>3.880096252033455</v>
      </c>
      <c r="BA9" s="145">
        <f t="shared" si="4"/>
        <v>16.022099696280655</v>
      </c>
      <c r="BB9" s="141"/>
      <c r="BC9" s="152">
        <v>12.142003444247202</v>
      </c>
      <c r="BD9" s="153">
        <v>2.5798861358799834</v>
      </c>
      <c r="BE9" s="191">
        <f t="shared" si="14"/>
        <v>6.4599823879134384</v>
      </c>
      <c r="BI9" s="177">
        <v>1</v>
      </c>
      <c r="BJ9" s="178">
        <v>1</v>
      </c>
      <c r="BK9" s="179">
        <v>1</v>
      </c>
    </row>
    <row r="10" spans="1:78" ht="15.75" thickBot="1">
      <c r="A10" s="34">
        <v>7</v>
      </c>
      <c r="B10" s="29">
        <v>48.330079124880356</v>
      </c>
      <c r="C10" s="19">
        <v>14.538092351309963</v>
      </c>
      <c r="D10" s="30">
        <v>62.868171476190319</v>
      </c>
      <c r="F10" s="75">
        <v>7</v>
      </c>
      <c r="G10" s="18">
        <v>0</v>
      </c>
      <c r="H10" s="18">
        <v>3</v>
      </c>
      <c r="I10" s="18">
        <v>0</v>
      </c>
      <c r="J10" s="18">
        <v>0</v>
      </c>
      <c r="K10" s="18">
        <v>0</v>
      </c>
      <c r="L10" s="18">
        <v>0</v>
      </c>
      <c r="M10" s="72">
        <f>$C$10-(SUM(F10:L10))</f>
        <v>4.5380923513099631</v>
      </c>
      <c r="N10" s="61"/>
      <c r="Q10" s="202" t="s">
        <v>36</v>
      </c>
      <c r="R10" s="88">
        <f>R14</f>
        <v>0.67542857142857138</v>
      </c>
      <c r="S10" s="89" t="s">
        <v>7</v>
      </c>
      <c r="T10" s="90" t="s">
        <v>7</v>
      </c>
      <c r="U10" s="25"/>
      <c r="V10" s="97">
        <f t="shared" si="6"/>
        <v>4.55</v>
      </c>
      <c r="W10" s="48">
        <v>0</v>
      </c>
      <c r="X10" s="48">
        <v>0.8</v>
      </c>
      <c r="Y10" s="48">
        <v>0</v>
      </c>
      <c r="Z10" s="48">
        <v>0.1</v>
      </c>
      <c r="AA10" s="48">
        <v>0</v>
      </c>
      <c r="AB10" s="48">
        <v>0</v>
      </c>
      <c r="AC10" s="86">
        <f t="shared" si="7"/>
        <v>3.065157233856215</v>
      </c>
      <c r="AE10" s="100">
        <f t="shared" si="0"/>
        <v>38.664063299904285</v>
      </c>
      <c r="AF10" s="8">
        <f t="shared" si="15"/>
        <v>8.5151572338562147</v>
      </c>
      <c r="AG10" s="11">
        <f t="shared" si="8"/>
        <v>47.1792205337605</v>
      </c>
      <c r="AH10" s="119"/>
      <c r="AI10" s="111"/>
      <c r="AJ10" s="117"/>
      <c r="AK10" s="205" t="s">
        <v>36</v>
      </c>
      <c r="AL10" s="44">
        <v>0.3</v>
      </c>
      <c r="AM10" s="44" t="s">
        <v>7</v>
      </c>
      <c r="AN10" s="56" t="s">
        <v>7</v>
      </c>
      <c r="AO10" s="115"/>
      <c r="AP10" s="126">
        <f t="shared" si="11"/>
        <v>2.1</v>
      </c>
      <c r="AQ10" s="57">
        <v>0</v>
      </c>
      <c r="AR10" s="58">
        <f t="shared" si="12"/>
        <v>0.24</v>
      </c>
      <c r="AS10" s="57">
        <v>0</v>
      </c>
      <c r="AT10" s="49">
        <v>0.3</v>
      </c>
      <c r="AU10" s="49">
        <v>0</v>
      </c>
      <c r="AV10" s="49">
        <v>0</v>
      </c>
      <c r="AW10" s="125">
        <f t="shared" si="13"/>
        <v>1.3614277053929889</v>
      </c>
      <c r="AX10" s="123"/>
      <c r="AY10" s="126">
        <f t="shared" si="2"/>
        <v>9.6660158249760713</v>
      </c>
      <c r="AZ10" s="38">
        <f t="shared" si="3"/>
        <v>4.0014277053929881</v>
      </c>
      <c r="BA10" s="145">
        <f t="shared" si="4"/>
        <v>13.667443530369059</v>
      </c>
      <c r="BB10" s="141"/>
      <c r="BC10" s="152">
        <v>9.6660158249760713</v>
      </c>
      <c r="BD10" s="153">
        <v>2.3197566191530594</v>
      </c>
      <c r="BE10" s="191">
        <f t="shared" si="14"/>
        <v>6.3211843245460475</v>
      </c>
      <c r="BI10" s="177">
        <v>1</v>
      </c>
      <c r="BJ10" s="178">
        <v>1</v>
      </c>
      <c r="BK10" s="179">
        <v>1</v>
      </c>
    </row>
    <row r="11" spans="1:78">
      <c r="A11" s="34">
        <v>8</v>
      </c>
      <c r="B11" s="29">
        <v>29.452687669686792</v>
      </c>
      <c r="C11" s="19">
        <v>12.791198161411062</v>
      </c>
      <c r="D11" s="30">
        <v>42.243885831097849</v>
      </c>
      <c r="F11" s="75">
        <v>7</v>
      </c>
      <c r="G11" s="18">
        <v>0</v>
      </c>
      <c r="H11" s="18">
        <v>2.8</v>
      </c>
      <c r="I11" s="18">
        <v>0</v>
      </c>
      <c r="J11" s="18">
        <v>0</v>
      </c>
      <c r="K11" s="18">
        <v>0</v>
      </c>
      <c r="L11" s="18">
        <v>0</v>
      </c>
      <c r="M11" s="72">
        <f>$C$11-(SUM(F11:L11))</f>
        <v>2.9911981614110612</v>
      </c>
      <c r="N11" s="61"/>
      <c r="Q11" s="115"/>
      <c r="R11" s="115"/>
      <c r="S11" s="115"/>
      <c r="T11" s="115"/>
      <c r="U11" s="25"/>
      <c r="V11" s="97">
        <f t="shared" si="6"/>
        <v>4.55</v>
      </c>
      <c r="W11" s="48">
        <v>0</v>
      </c>
      <c r="X11" s="48">
        <v>1.5</v>
      </c>
      <c r="Y11" s="48">
        <v>0</v>
      </c>
      <c r="Z11" s="48">
        <v>0.2</v>
      </c>
      <c r="AA11" s="48">
        <v>0</v>
      </c>
      <c r="AB11" s="48">
        <v>0</v>
      </c>
      <c r="AC11" s="86">
        <f t="shared" si="7"/>
        <v>2.0203407010216425</v>
      </c>
      <c r="AE11" s="100">
        <f t="shared" si="0"/>
        <v>24.740257642536907</v>
      </c>
      <c r="AF11" s="8">
        <f t="shared" si="15"/>
        <v>8.2703407010216416</v>
      </c>
      <c r="AG11" s="11">
        <f t="shared" si="8"/>
        <v>33.010598343558549</v>
      </c>
      <c r="AH11" s="119"/>
      <c r="AI11" s="111"/>
      <c r="AJ11" s="117"/>
      <c r="AK11" s="115"/>
      <c r="AL11" s="115"/>
      <c r="AM11" s="115"/>
      <c r="AN11" s="115"/>
      <c r="AO11" s="115"/>
      <c r="AP11" s="126">
        <f t="shared" si="11"/>
        <v>2.1</v>
      </c>
      <c r="AQ11" s="57">
        <v>0</v>
      </c>
      <c r="AR11" s="58">
        <f t="shared" si="12"/>
        <v>0.44999999999999996</v>
      </c>
      <c r="AS11" s="57">
        <v>0</v>
      </c>
      <c r="AT11" s="49">
        <v>0.5</v>
      </c>
      <c r="AU11" s="49">
        <v>0</v>
      </c>
      <c r="AV11" s="49">
        <v>0</v>
      </c>
      <c r="AW11" s="125">
        <f t="shared" si="13"/>
        <v>0.89735944842331838</v>
      </c>
      <c r="AX11" s="123"/>
      <c r="AY11" s="126">
        <f t="shared" si="2"/>
        <v>7.0686450407248298</v>
      </c>
      <c r="AZ11" s="38">
        <f t="shared" si="3"/>
        <v>3.9473594484233181</v>
      </c>
      <c r="BA11" s="145">
        <f t="shared" si="4"/>
        <v>11.016004489148148</v>
      </c>
      <c r="BB11" s="141"/>
      <c r="BC11" s="152">
        <v>7.0686450407248298</v>
      </c>
      <c r="BD11" s="153">
        <v>1.795474981295216</v>
      </c>
      <c r="BE11" s="191">
        <f t="shared" si="14"/>
        <v>5.7428344297185339</v>
      </c>
      <c r="BI11" s="177">
        <v>1</v>
      </c>
      <c r="BJ11" s="178">
        <v>1.05</v>
      </c>
      <c r="BK11" s="179">
        <v>1.2</v>
      </c>
    </row>
    <row r="12" spans="1:78">
      <c r="A12" s="34">
        <v>9</v>
      </c>
      <c r="B12" s="29">
        <v>10.781125904582401</v>
      </c>
      <c r="C12" s="19">
        <v>14.047019119794072</v>
      </c>
      <c r="D12" s="30">
        <v>24.828145024376472</v>
      </c>
      <c r="F12" s="75">
        <v>7</v>
      </c>
      <c r="G12" s="18">
        <v>0</v>
      </c>
      <c r="H12" s="18">
        <v>2.6</v>
      </c>
      <c r="I12" s="18">
        <v>0</v>
      </c>
      <c r="J12" s="18">
        <v>0</v>
      </c>
      <c r="K12" s="18">
        <v>0</v>
      </c>
      <c r="L12" s="18">
        <v>0</v>
      </c>
      <c r="M12" s="72">
        <f>$C$12-(SUM(F12:L12))</f>
        <v>4.4470191197940725</v>
      </c>
      <c r="N12" s="61"/>
      <c r="Q12" s="115"/>
      <c r="R12" s="115"/>
      <c r="S12" s="115"/>
      <c r="T12" s="115"/>
      <c r="U12" s="25"/>
      <c r="V12" s="97">
        <f t="shared" si="6"/>
        <v>4.55</v>
      </c>
      <c r="W12" s="48">
        <v>0</v>
      </c>
      <c r="X12" s="48">
        <v>1.5</v>
      </c>
      <c r="Y12" s="48">
        <v>0</v>
      </c>
      <c r="Z12" s="48">
        <v>0.4</v>
      </c>
      <c r="AA12" s="48">
        <v>0</v>
      </c>
      <c r="AB12" s="48">
        <v>0</v>
      </c>
      <c r="AC12" s="86">
        <f t="shared" si="7"/>
        <v>3.0036437711980533</v>
      </c>
      <c r="AE12" s="100">
        <f t="shared" si="0"/>
        <v>9.056145759849219</v>
      </c>
      <c r="AF12" s="8">
        <f t="shared" si="15"/>
        <v>9.4536437711980525</v>
      </c>
      <c r="AG12" s="11">
        <f t="shared" si="8"/>
        <v>18.509789531047272</v>
      </c>
      <c r="AH12" s="119"/>
      <c r="AI12" s="111"/>
      <c r="AJ12" s="117"/>
      <c r="AK12" s="120"/>
      <c r="AL12" s="115"/>
      <c r="AM12" s="121"/>
      <c r="AN12" s="115"/>
      <c r="AO12" s="115"/>
      <c r="AP12" s="126">
        <f t="shared" si="11"/>
        <v>2.1</v>
      </c>
      <c r="AQ12" s="57">
        <v>0</v>
      </c>
      <c r="AR12" s="58">
        <f t="shared" si="12"/>
        <v>0.44999999999999996</v>
      </c>
      <c r="AS12" s="57">
        <v>0</v>
      </c>
      <c r="AT12" s="49">
        <v>0.5</v>
      </c>
      <c r="AU12" s="49">
        <v>0</v>
      </c>
      <c r="AV12" s="49">
        <v>0</v>
      </c>
      <c r="AW12" s="125">
        <f t="shared" si="13"/>
        <v>1.3341057359382218</v>
      </c>
      <c r="AX12" s="123"/>
      <c r="AY12" s="126">
        <f t="shared" si="2"/>
        <v>2.5874702170997765</v>
      </c>
      <c r="AZ12" s="38">
        <f t="shared" si="3"/>
        <v>4.3841057359382214</v>
      </c>
      <c r="BA12" s="145">
        <f t="shared" si="4"/>
        <v>6.9715759530379984</v>
      </c>
      <c r="BB12" s="141"/>
      <c r="BC12" s="152">
        <v>2.5874702170997765</v>
      </c>
      <c r="BD12" s="153">
        <v>3.0438273980671302</v>
      </c>
      <c r="BE12" s="191">
        <f t="shared" si="14"/>
        <v>7.427933134005352</v>
      </c>
      <c r="BI12" s="177">
        <v>1</v>
      </c>
      <c r="BJ12" s="178">
        <v>1.05</v>
      </c>
      <c r="BK12" s="179">
        <v>1.2</v>
      </c>
    </row>
    <row r="13" spans="1:78" ht="15.75" thickBot="1">
      <c r="A13" s="34">
        <v>10</v>
      </c>
      <c r="B13" s="29">
        <v>14.334349341538752</v>
      </c>
      <c r="C13" s="19">
        <v>15.479099541856931</v>
      </c>
      <c r="D13" s="30">
        <v>29.813448883395683</v>
      </c>
      <c r="F13" s="75">
        <v>7</v>
      </c>
      <c r="G13" s="18">
        <v>0</v>
      </c>
      <c r="H13" s="18">
        <v>2.6</v>
      </c>
      <c r="I13" s="18">
        <v>0</v>
      </c>
      <c r="J13" s="18">
        <v>0</v>
      </c>
      <c r="K13" s="18">
        <v>0</v>
      </c>
      <c r="L13" s="18">
        <v>1.5</v>
      </c>
      <c r="M13" s="72">
        <f>$C$13-(SUM(F13:L13))</f>
        <v>4.379099541856931</v>
      </c>
      <c r="N13" s="61"/>
      <c r="Q13" s="115"/>
      <c r="R13" s="115"/>
      <c r="S13" s="115"/>
      <c r="T13" s="115"/>
      <c r="U13" s="25"/>
      <c r="V13" s="97">
        <f t="shared" si="6"/>
        <v>4.55</v>
      </c>
      <c r="W13" s="48">
        <v>0</v>
      </c>
      <c r="X13" s="48">
        <v>1.5</v>
      </c>
      <c r="Y13" s="48">
        <v>0</v>
      </c>
      <c r="Z13" s="48">
        <v>0.8</v>
      </c>
      <c r="AA13" s="48">
        <v>0</v>
      </c>
      <c r="AB13" s="48">
        <v>1.3</v>
      </c>
      <c r="AC13" s="86">
        <f t="shared" si="7"/>
        <v>2.9577689476999383</v>
      </c>
      <c r="AE13" s="100">
        <f t="shared" si="0"/>
        <v>12.040853446892552</v>
      </c>
      <c r="AF13" s="8">
        <f t="shared" si="15"/>
        <v>11.107768947699938</v>
      </c>
      <c r="AG13" s="11">
        <f t="shared" si="8"/>
        <v>23.14862239459249</v>
      </c>
      <c r="AH13" s="119"/>
      <c r="AI13" s="111"/>
      <c r="AJ13" s="117"/>
      <c r="AK13" s="115"/>
      <c r="AL13" s="115"/>
      <c r="AM13" s="115"/>
      <c r="AN13" s="115"/>
      <c r="AO13" s="115"/>
      <c r="AP13" s="126">
        <f t="shared" si="11"/>
        <v>2.1</v>
      </c>
      <c r="AQ13" s="57">
        <v>0</v>
      </c>
      <c r="AR13" s="58">
        <f t="shared" si="12"/>
        <v>0.44999999999999996</v>
      </c>
      <c r="AS13" s="57">
        <v>0</v>
      </c>
      <c r="AT13" s="49">
        <v>1</v>
      </c>
      <c r="AU13" s="49">
        <v>0</v>
      </c>
      <c r="AV13" s="49">
        <v>0.4</v>
      </c>
      <c r="AW13" s="125">
        <f t="shared" si="13"/>
        <v>1.3137298625570792</v>
      </c>
      <c r="AX13" s="123"/>
      <c r="AY13" s="126">
        <f t="shared" si="2"/>
        <v>3.4402438419693007</v>
      </c>
      <c r="AZ13" s="38">
        <f t="shared" si="3"/>
        <v>5.2637298625570788</v>
      </c>
      <c r="BA13" s="145">
        <f t="shared" si="4"/>
        <v>8.7039737045263799</v>
      </c>
      <c r="BB13" s="141"/>
      <c r="BC13" s="152">
        <v>3.4402438419693007</v>
      </c>
      <c r="BD13" s="153">
        <v>5.893197231384173</v>
      </c>
      <c r="BE13" s="191">
        <f t="shared" si="14"/>
        <v>11.156927093941253</v>
      </c>
      <c r="BI13" s="177">
        <v>1</v>
      </c>
      <c r="BJ13" s="178">
        <v>1.05</v>
      </c>
      <c r="BK13" s="179">
        <v>1.2</v>
      </c>
    </row>
    <row r="14" spans="1:78">
      <c r="A14" s="34">
        <v>11</v>
      </c>
      <c r="B14" s="29">
        <v>20.819744481297445</v>
      </c>
      <c r="C14" s="19">
        <v>16.053341722972672</v>
      </c>
      <c r="D14" s="30">
        <v>36.873086204270116</v>
      </c>
      <c r="F14" s="75">
        <v>7</v>
      </c>
      <c r="G14" s="18">
        <v>0</v>
      </c>
      <c r="H14" s="18">
        <v>2.8</v>
      </c>
      <c r="I14" s="18">
        <v>0</v>
      </c>
      <c r="J14" s="18">
        <v>0</v>
      </c>
      <c r="K14" s="18">
        <v>0</v>
      </c>
      <c r="L14" s="18">
        <v>1.5</v>
      </c>
      <c r="M14" s="72">
        <f>$C$14-(SUM(F14:L14))</f>
        <v>4.7533417229726709</v>
      </c>
      <c r="N14" s="61"/>
      <c r="Q14" s="92" t="s">
        <v>40</v>
      </c>
      <c r="R14" s="103">
        <f>AVERAGE(R3:R9)</f>
        <v>0.67542857142857138</v>
      </c>
      <c r="S14" s="115"/>
      <c r="T14" s="115"/>
      <c r="U14" s="25"/>
      <c r="V14" s="97">
        <f t="shared" si="6"/>
        <v>4.55</v>
      </c>
      <c r="W14" s="48">
        <v>0</v>
      </c>
      <c r="X14" s="48">
        <v>3</v>
      </c>
      <c r="Y14" s="48">
        <v>0</v>
      </c>
      <c r="Z14" s="48">
        <v>1</v>
      </c>
      <c r="AA14" s="48">
        <v>0</v>
      </c>
      <c r="AB14" s="48">
        <v>2.2000000000000002</v>
      </c>
      <c r="AC14" s="86">
        <f t="shared" si="7"/>
        <v>3.210542809459255</v>
      </c>
      <c r="AE14" s="100">
        <f t="shared" si="0"/>
        <v>17.488585364289857</v>
      </c>
      <c r="AF14" s="8">
        <f t="shared" si="15"/>
        <v>13.960542809459255</v>
      </c>
      <c r="AG14" s="11">
        <f t="shared" si="8"/>
        <v>31.449128173749113</v>
      </c>
      <c r="AH14" s="119"/>
      <c r="AI14" s="111"/>
      <c r="AJ14" s="117"/>
      <c r="AK14" s="105" t="s">
        <v>40</v>
      </c>
      <c r="AL14" s="171">
        <f>AVERAGE(AL3:AL9)</f>
        <v>0.3</v>
      </c>
      <c r="AM14" s="115"/>
      <c r="AN14" s="115"/>
      <c r="AO14" s="115"/>
      <c r="AP14" s="126">
        <f t="shared" si="11"/>
        <v>2.1</v>
      </c>
      <c r="AQ14" s="57">
        <v>0</v>
      </c>
      <c r="AR14" s="58">
        <f t="shared" si="12"/>
        <v>0.89999999999999991</v>
      </c>
      <c r="AS14" s="57">
        <v>0</v>
      </c>
      <c r="AT14" s="49">
        <v>1</v>
      </c>
      <c r="AU14" s="49">
        <v>0</v>
      </c>
      <c r="AV14" s="49">
        <v>0.8</v>
      </c>
      <c r="AW14" s="125">
        <f t="shared" si="13"/>
        <v>1.4260025168918011</v>
      </c>
      <c r="AX14" s="123"/>
      <c r="AY14" s="126">
        <f t="shared" si="2"/>
        <v>4.996738675511387</v>
      </c>
      <c r="AZ14" s="38">
        <f t="shared" si="3"/>
        <v>6.2260025168918007</v>
      </c>
      <c r="BA14" s="145">
        <f t="shared" si="4"/>
        <v>11.222741192403188</v>
      </c>
      <c r="BB14" s="141"/>
      <c r="BC14" s="152">
        <v>4.996738675511387</v>
      </c>
      <c r="BD14" s="153">
        <v>9.7382148884795345</v>
      </c>
      <c r="BE14" s="191">
        <f t="shared" si="14"/>
        <v>15.964217405371336</v>
      </c>
      <c r="BI14" s="177">
        <v>1</v>
      </c>
      <c r="BJ14" s="178">
        <v>1.05</v>
      </c>
      <c r="BK14" s="179">
        <v>1.2</v>
      </c>
    </row>
    <row r="15" spans="1:78">
      <c r="A15" s="34">
        <v>12</v>
      </c>
      <c r="B15" s="29">
        <v>23.455592159804798</v>
      </c>
      <c r="C15" s="19">
        <v>16.878228386471879</v>
      </c>
      <c r="D15" s="30">
        <v>40.333820546276677</v>
      </c>
      <c r="F15" s="75">
        <v>7</v>
      </c>
      <c r="G15" s="18">
        <v>0</v>
      </c>
      <c r="H15" s="18">
        <v>4.2</v>
      </c>
      <c r="I15" s="18">
        <v>0</v>
      </c>
      <c r="J15" s="18">
        <v>0</v>
      </c>
      <c r="K15" s="18">
        <v>0</v>
      </c>
      <c r="L15" s="18">
        <v>3</v>
      </c>
      <c r="M15" s="72">
        <f>$C$15-(SUM(F15:L15))</f>
        <v>2.6782283864718792</v>
      </c>
      <c r="N15" s="61"/>
      <c r="Q15" s="93" t="s">
        <v>18</v>
      </c>
      <c r="R15" s="104">
        <v>0.8</v>
      </c>
      <c r="S15" s="115"/>
      <c r="T15" s="115"/>
      <c r="U15" s="25"/>
      <c r="V15" s="97">
        <f t="shared" si="6"/>
        <v>4.55</v>
      </c>
      <c r="W15" s="48">
        <v>0</v>
      </c>
      <c r="X15" s="48">
        <v>3</v>
      </c>
      <c r="Y15" s="48">
        <v>0</v>
      </c>
      <c r="Z15" s="48">
        <v>1</v>
      </c>
      <c r="AA15" s="48">
        <v>0</v>
      </c>
      <c r="AB15" s="48">
        <v>2</v>
      </c>
      <c r="AC15" s="86">
        <f t="shared" si="7"/>
        <v>1.8089519730341492</v>
      </c>
      <c r="AE15" s="100">
        <f t="shared" si="0"/>
        <v>19.327407939679155</v>
      </c>
      <c r="AF15" s="8">
        <f t="shared" si="15"/>
        <v>12.35895197303415</v>
      </c>
      <c r="AG15" s="11">
        <f t="shared" si="8"/>
        <v>31.686359912713307</v>
      </c>
      <c r="AH15" s="119"/>
      <c r="AI15" s="111"/>
      <c r="AJ15" s="117"/>
      <c r="AK15" s="106" t="s">
        <v>18</v>
      </c>
      <c r="AL15" s="173">
        <v>0.2</v>
      </c>
      <c r="AM15" s="115"/>
      <c r="AN15" s="115"/>
      <c r="AO15" s="115"/>
      <c r="AP15" s="126">
        <f t="shared" si="11"/>
        <v>2.1</v>
      </c>
      <c r="AQ15" s="57">
        <v>0</v>
      </c>
      <c r="AR15" s="58">
        <v>1.8</v>
      </c>
      <c r="AS15" s="57">
        <v>0</v>
      </c>
      <c r="AT15" s="49">
        <v>1</v>
      </c>
      <c r="AU15" s="49">
        <v>0</v>
      </c>
      <c r="AV15" s="49">
        <v>0.6</v>
      </c>
      <c r="AW15" s="125">
        <f t="shared" si="13"/>
        <v>0.80346851594156377</v>
      </c>
      <c r="AX15" s="123"/>
      <c r="AY15" s="126">
        <f t="shared" si="2"/>
        <v>5.1602302751570566</v>
      </c>
      <c r="AZ15" s="38">
        <f t="shared" si="3"/>
        <v>6.3034685159415638</v>
      </c>
      <c r="BA15" s="145">
        <f t="shared" si="4"/>
        <v>11.46369879109862</v>
      </c>
      <c r="BB15" s="141"/>
      <c r="BC15" s="152">
        <v>5.1602302751570566</v>
      </c>
      <c r="BD15" s="153">
        <v>12.142003444247202</v>
      </c>
      <c r="BE15" s="191">
        <f t="shared" si="14"/>
        <v>18.445471960188765</v>
      </c>
      <c r="BI15" s="177">
        <v>1</v>
      </c>
      <c r="BJ15" s="178">
        <v>1.03</v>
      </c>
      <c r="BK15" s="179">
        <v>1.1000000000000001</v>
      </c>
    </row>
    <row r="16" spans="1:78" ht="15.75" thickBot="1">
      <c r="A16" s="34">
        <v>13</v>
      </c>
      <c r="B16" s="29">
        <v>13.282942285309646</v>
      </c>
      <c r="C16" s="19">
        <v>15.491841880096921</v>
      </c>
      <c r="D16" s="30">
        <v>28.774784165406569</v>
      </c>
      <c r="F16" s="75">
        <v>7</v>
      </c>
      <c r="G16" s="18">
        <v>0</v>
      </c>
      <c r="H16" s="18">
        <v>4</v>
      </c>
      <c r="I16" s="18">
        <v>0</v>
      </c>
      <c r="J16" s="18">
        <v>1.4</v>
      </c>
      <c r="K16" s="18">
        <v>1.5</v>
      </c>
      <c r="L16" s="18">
        <v>1</v>
      </c>
      <c r="M16" s="72">
        <f>$C$16-(SUM(F16:L16))</f>
        <v>0.59184188009692029</v>
      </c>
      <c r="N16" s="61"/>
      <c r="Q16" s="95" t="s">
        <v>19</v>
      </c>
      <c r="R16" s="96">
        <v>30</v>
      </c>
      <c r="S16" s="115"/>
      <c r="T16" s="115"/>
      <c r="U16" s="25"/>
      <c r="V16" s="97">
        <f t="shared" si="6"/>
        <v>4.55</v>
      </c>
      <c r="W16" s="48">
        <v>0</v>
      </c>
      <c r="X16" s="48">
        <v>3.3</v>
      </c>
      <c r="Y16" s="48">
        <v>0</v>
      </c>
      <c r="Z16" s="48">
        <v>1</v>
      </c>
      <c r="AA16" s="48">
        <v>0</v>
      </c>
      <c r="AB16" s="48">
        <v>2</v>
      </c>
      <c r="AC16" s="86">
        <f t="shared" si="7"/>
        <v>0.39974691558546271</v>
      </c>
      <c r="AE16" s="100">
        <f t="shared" si="0"/>
        <v>10.945144443095149</v>
      </c>
      <c r="AF16" s="8">
        <f t="shared" si="15"/>
        <v>11.249746915585462</v>
      </c>
      <c r="AG16" s="11">
        <f t="shared" si="8"/>
        <v>22.194891358680611</v>
      </c>
      <c r="AH16" s="119"/>
      <c r="AI16" s="111"/>
      <c r="AJ16" s="117"/>
      <c r="AK16" s="107" t="s">
        <v>19</v>
      </c>
      <c r="AL16" s="172">
        <v>30</v>
      </c>
      <c r="AM16" s="115"/>
      <c r="AN16" s="115"/>
      <c r="AO16" s="115"/>
      <c r="AP16" s="126">
        <f t="shared" si="11"/>
        <v>2.1</v>
      </c>
      <c r="AQ16" s="57">
        <v>0</v>
      </c>
      <c r="AR16" s="58">
        <v>1.4</v>
      </c>
      <c r="AS16" s="57">
        <v>0</v>
      </c>
      <c r="AT16" s="49">
        <v>0.9</v>
      </c>
      <c r="AU16" s="49">
        <v>0.4</v>
      </c>
      <c r="AV16" s="49">
        <v>0</v>
      </c>
      <c r="AW16" s="125">
        <f t="shared" si="13"/>
        <v>0.17755256402907607</v>
      </c>
      <c r="AX16" s="123"/>
      <c r="AY16" s="126">
        <f t="shared" si="2"/>
        <v>2.9222473027681226</v>
      </c>
      <c r="AZ16" s="38">
        <f t="shared" si="3"/>
        <v>4.977552564029077</v>
      </c>
      <c r="BA16" s="145">
        <f t="shared" si="4"/>
        <v>7.8997998667971991</v>
      </c>
      <c r="BB16" s="141"/>
      <c r="BC16" s="152">
        <v>2.9222473027681226</v>
      </c>
      <c r="BD16" s="153">
        <v>9.6660158249760713</v>
      </c>
      <c r="BE16" s="191">
        <f t="shared" si="14"/>
        <v>14.643568389005148</v>
      </c>
      <c r="BI16" s="177">
        <v>1</v>
      </c>
      <c r="BJ16" s="178">
        <v>1.03</v>
      </c>
      <c r="BK16" s="179">
        <v>1.1000000000000001</v>
      </c>
    </row>
    <row r="17" spans="1:63">
      <c r="A17" s="34">
        <v>14</v>
      </c>
      <c r="B17" s="29">
        <v>19.045416051715858</v>
      </c>
      <c r="C17" s="19">
        <v>16.197756317390873</v>
      </c>
      <c r="D17" s="30">
        <v>35.24317236910673</v>
      </c>
      <c r="F17" s="75">
        <v>7</v>
      </c>
      <c r="G17" s="18">
        <v>0</v>
      </c>
      <c r="H17" s="18">
        <v>3.5</v>
      </c>
      <c r="I17" s="18">
        <v>0</v>
      </c>
      <c r="J17" s="18">
        <v>2.2000000000000002</v>
      </c>
      <c r="K17" s="18">
        <v>2</v>
      </c>
      <c r="L17" s="18">
        <v>1</v>
      </c>
      <c r="M17" s="72">
        <f>$C$17-(SUM(F17:L17))</f>
        <v>0.49775631739087345</v>
      </c>
      <c r="N17" s="61"/>
      <c r="Q17" s="115"/>
      <c r="R17" s="115"/>
      <c r="S17" s="115"/>
      <c r="T17" s="115"/>
      <c r="U17" s="25"/>
      <c r="V17" s="97">
        <f t="shared" si="6"/>
        <v>4.55</v>
      </c>
      <c r="W17" s="48">
        <v>0</v>
      </c>
      <c r="X17" s="48">
        <v>2</v>
      </c>
      <c r="Y17" s="48">
        <v>0</v>
      </c>
      <c r="Z17" s="48">
        <v>1</v>
      </c>
      <c r="AA17" s="48">
        <v>0</v>
      </c>
      <c r="AB17" s="48">
        <v>1.8</v>
      </c>
      <c r="AC17" s="86">
        <f t="shared" si="7"/>
        <v>0.3361988383748642</v>
      </c>
      <c r="AE17" s="100">
        <f t="shared" si="0"/>
        <v>15.54105949820014</v>
      </c>
      <c r="AF17" s="8">
        <f t="shared" si="15"/>
        <v>9.6861988383748638</v>
      </c>
      <c r="AG17" s="11">
        <f t="shared" si="8"/>
        <v>25.227258336575005</v>
      </c>
      <c r="AH17" s="119"/>
      <c r="AI17" s="111"/>
      <c r="AJ17" s="117"/>
      <c r="AK17" s="63"/>
      <c r="AL17" s="63"/>
      <c r="AM17" s="115"/>
      <c r="AN17" s="115"/>
      <c r="AO17" s="115"/>
      <c r="AP17" s="126">
        <f t="shared" si="11"/>
        <v>2.1</v>
      </c>
      <c r="AQ17" s="57">
        <v>0</v>
      </c>
      <c r="AR17" s="58">
        <v>0.8</v>
      </c>
      <c r="AS17" s="57">
        <v>0</v>
      </c>
      <c r="AT17" s="49">
        <v>1</v>
      </c>
      <c r="AU17" s="49">
        <v>0.6</v>
      </c>
      <c r="AV17" s="49">
        <v>0</v>
      </c>
      <c r="AW17" s="125">
        <f t="shared" si="13"/>
        <v>0.14932689521726203</v>
      </c>
      <c r="AX17" s="123"/>
      <c r="AY17" s="126">
        <f t="shared" si="2"/>
        <v>3.9995373708603301</v>
      </c>
      <c r="AZ17" s="38">
        <f t="shared" si="3"/>
        <v>4.6493268952172624</v>
      </c>
      <c r="BA17" s="145">
        <f t="shared" si="4"/>
        <v>8.6488642660775916</v>
      </c>
      <c r="BB17" s="141"/>
      <c r="BC17" s="152">
        <v>3.9995373708603301</v>
      </c>
      <c r="BD17" s="153">
        <v>7.0686450407248298</v>
      </c>
      <c r="BE17" s="191">
        <f t="shared" si="14"/>
        <v>11.717971935942092</v>
      </c>
      <c r="BI17" s="177">
        <v>1</v>
      </c>
      <c r="BJ17" s="178">
        <v>1.02</v>
      </c>
      <c r="BK17" s="179">
        <v>1.05</v>
      </c>
    </row>
    <row r="18" spans="1:63">
      <c r="A18" s="34">
        <v>15</v>
      </c>
      <c r="B18" s="29">
        <v>29.423582543835511</v>
      </c>
      <c r="C18" s="19">
        <v>15.407365642794989</v>
      </c>
      <c r="D18" s="30">
        <v>44.830948186630501</v>
      </c>
      <c r="F18" s="75">
        <v>7</v>
      </c>
      <c r="G18" s="18">
        <v>0</v>
      </c>
      <c r="H18" s="18">
        <v>3</v>
      </c>
      <c r="I18" s="18">
        <v>0</v>
      </c>
      <c r="J18" s="18">
        <v>2.8</v>
      </c>
      <c r="K18" s="18">
        <v>1</v>
      </c>
      <c r="L18" s="18">
        <v>1.5</v>
      </c>
      <c r="M18" s="72">
        <f>$C$18-(SUM(F18:L18))</f>
        <v>0.1073656427949885</v>
      </c>
      <c r="N18" s="61"/>
      <c r="Q18" s="115"/>
      <c r="R18" s="115"/>
      <c r="S18" s="115"/>
      <c r="T18" s="115"/>
      <c r="U18" s="25"/>
      <c r="V18" s="97">
        <f t="shared" si="6"/>
        <v>4.55</v>
      </c>
      <c r="W18" s="48">
        <v>0</v>
      </c>
      <c r="X18" s="48">
        <v>1</v>
      </c>
      <c r="Y18" s="48">
        <v>0</v>
      </c>
      <c r="Z18" s="48">
        <v>0.5</v>
      </c>
      <c r="AA18" s="48">
        <v>0</v>
      </c>
      <c r="AB18" s="48">
        <v>3.1</v>
      </c>
      <c r="AC18" s="86">
        <f t="shared" si="7"/>
        <v>7.2517822733529372E-2</v>
      </c>
      <c r="AE18" s="100">
        <f t="shared" si="0"/>
        <v>24.009643355769779</v>
      </c>
      <c r="AF18" s="8">
        <f t="shared" si="15"/>
        <v>9.2225178227335292</v>
      </c>
      <c r="AG18" s="11">
        <f t="shared" si="8"/>
        <v>33.232161178503304</v>
      </c>
      <c r="AH18" s="119"/>
      <c r="AI18" s="111"/>
      <c r="AJ18" s="117"/>
      <c r="AK18" s="63"/>
      <c r="AL18" s="63"/>
      <c r="AM18" s="115"/>
      <c r="AN18" s="115"/>
      <c r="AO18" s="115"/>
      <c r="AP18" s="126">
        <f t="shared" si="11"/>
        <v>2.1</v>
      </c>
      <c r="AQ18" s="57">
        <v>0</v>
      </c>
      <c r="AR18" s="58">
        <f t="shared" si="12"/>
        <v>0.3</v>
      </c>
      <c r="AS18" s="57">
        <v>0</v>
      </c>
      <c r="AT18" s="49">
        <v>1</v>
      </c>
      <c r="AU18" s="49">
        <v>0</v>
      </c>
      <c r="AV18" s="49">
        <v>0.5</v>
      </c>
      <c r="AW18" s="125">
        <f t="shared" si="13"/>
        <v>3.2209692838496548E-2</v>
      </c>
      <c r="AX18" s="123"/>
      <c r="AY18" s="126">
        <f t="shared" si="2"/>
        <v>6.1789523342054578</v>
      </c>
      <c r="AZ18" s="38">
        <f t="shared" si="3"/>
        <v>3.9322096928384966</v>
      </c>
      <c r="BA18" s="145">
        <f t="shared" si="4"/>
        <v>10.111162027043955</v>
      </c>
      <c r="BB18" s="141"/>
      <c r="BC18" s="152">
        <v>6.1789523342054578</v>
      </c>
      <c r="BD18" s="153">
        <v>2.5874702170997765</v>
      </c>
      <c r="BE18" s="191">
        <f t="shared" si="14"/>
        <v>6.5196799099382732</v>
      </c>
      <c r="BI18" s="177">
        <v>1</v>
      </c>
      <c r="BJ18" s="178">
        <v>1.02</v>
      </c>
      <c r="BK18" s="179">
        <v>1.05</v>
      </c>
    </row>
    <row r="19" spans="1:63">
      <c r="A19" s="34">
        <v>16</v>
      </c>
      <c r="B19" s="29">
        <v>91.614237228406054</v>
      </c>
      <c r="C19" s="19">
        <v>17.293961193242968</v>
      </c>
      <c r="D19" s="30">
        <v>108.90819842164902</v>
      </c>
      <c r="F19" s="75">
        <v>7</v>
      </c>
      <c r="G19" s="18">
        <v>0</v>
      </c>
      <c r="H19" s="18">
        <v>2.8</v>
      </c>
      <c r="I19" s="18">
        <v>0</v>
      </c>
      <c r="J19" s="18">
        <v>1.3</v>
      </c>
      <c r="K19" s="18">
        <v>0</v>
      </c>
      <c r="L19" s="18">
        <v>3</v>
      </c>
      <c r="M19" s="72">
        <f>$C$19-(SUM(F19:L19))</f>
        <v>3.1939611932429663</v>
      </c>
      <c r="N19" s="61"/>
      <c r="Q19" s="115"/>
      <c r="R19" s="115"/>
      <c r="S19" s="115"/>
      <c r="T19" s="115"/>
      <c r="U19" s="25"/>
      <c r="V19" s="97">
        <f t="shared" si="6"/>
        <v>4.55</v>
      </c>
      <c r="W19" s="48">
        <v>0</v>
      </c>
      <c r="X19" s="48">
        <v>1</v>
      </c>
      <c r="Y19" s="48">
        <v>0</v>
      </c>
      <c r="Z19" s="48">
        <v>0.5</v>
      </c>
      <c r="AA19" s="48">
        <v>0</v>
      </c>
      <c r="AB19" s="48">
        <v>4.2</v>
      </c>
      <c r="AC19" s="86">
        <f t="shared" si="7"/>
        <v>2.1572926459503918</v>
      </c>
      <c r="AE19" s="100">
        <f t="shared" si="0"/>
        <v>74.757217578379354</v>
      </c>
      <c r="AF19" s="8">
        <f t="shared" si="15"/>
        <v>12.407292645950392</v>
      </c>
      <c r="AG19" s="11">
        <f t="shared" si="8"/>
        <v>87.164510224329746</v>
      </c>
      <c r="AH19" s="119"/>
      <c r="AI19" s="111"/>
      <c r="AJ19" s="117"/>
      <c r="AK19" s="63"/>
      <c r="AL19" s="63"/>
      <c r="AM19" s="115"/>
      <c r="AN19" s="115"/>
      <c r="AO19" s="115"/>
      <c r="AP19" s="126">
        <f t="shared" si="11"/>
        <v>2.1</v>
      </c>
      <c r="AQ19" s="57">
        <v>0</v>
      </c>
      <c r="AR19" s="58">
        <f t="shared" si="12"/>
        <v>0.3</v>
      </c>
      <c r="AS19" s="57">
        <v>0</v>
      </c>
      <c r="AT19" s="49">
        <v>1</v>
      </c>
      <c r="AU19" s="49">
        <v>0</v>
      </c>
      <c r="AV19" s="49">
        <v>1.2</v>
      </c>
      <c r="AW19" s="125">
        <f t="shared" si="13"/>
        <v>0.95818835797288981</v>
      </c>
      <c r="AX19" s="123"/>
      <c r="AY19" s="126">
        <f t="shared" si="2"/>
        <v>19.238989817965273</v>
      </c>
      <c r="AZ19" s="38">
        <f t="shared" si="3"/>
        <v>5.5581883579728899</v>
      </c>
      <c r="BA19" s="145">
        <f t="shared" si="4"/>
        <v>24.797178175938164</v>
      </c>
      <c r="BB19" s="141"/>
      <c r="BC19" s="152">
        <v>19.238989817965273</v>
      </c>
      <c r="BD19" s="153">
        <v>3.4402438419693007</v>
      </c>
      <c r="BE19" s="191">
        <f t="shared" si="14"/>
        <v>8.9984321999421901</v>
      </c>
      <c r="BI19" s="177">
        <v>1</v>
      </c>
      <c r="BJ19" s="178">
        <v>1.02</v>
      </c>
      <c r="BK19" s="179">
        <v>1.05</v>
      </c>
    </row>
    <row r="20" spans="1:63">
      <c r="A20" s="34">
        <v>17</v>
      </c>
      <c r="B20" s="29">
        <v>120.02006780995973</v>
      </c>
      <c r="C20" s="19">
        <v>20.870253771780554</v>
      </c>
      <c r="D20" s="30">
        <v>140.8903215817403</v>
      </c>
      <c r="F20" s="75">
        <v>7</v>
      </c>
      <c r="G20" s="18">
        <v>4</v>
      </c>
      <c r="H20" s="18">
        <v>3.8</v>
      </c>
      <c r="I20" s="18">
        <v>0</v>
      </c>
      <c r="J20" s="18">
        <v>0.2</v>
      </c>
      <c r="K20" s="18">
        <v>0</v>
      </c>
      <c r="L20" s="18">
        <v>3</v>
      </c>
      <c r="M20" s="72">
        <f>$C$20-(SUM(F20:L20))</f>
        <v>2.8702537717805541</v>
      </c>
      <c r="N20" s="61"/>
      <c r="Q20" s="115"/>
      <c r="R20" s="115"/>
      <c r="S20" s="115"/>
      <c r="T20" s="115"/>
      <c r="U20" s="25"/>
      <c r="V20" s="97">
        <f t="shared" si="6"/>
        <v>4.55</v>
      </c>
      <c r="W20" s="48">
        <v>3</v>
      </c>
      <c r="X20" s="48">
        <v>1.3</v>
      </c>
      <c r="Y20" s="48">
        <v>0</v>
      </c>
      <c r="Z20" s="48">
        <v>0.7</v>
      </c>
      <c r="AA20" s="48">
        <v>2.5</v>
      </c>
      <c r="AB20" s="48">
        <v>2.7</v>
      </c>
      <c r="AC20" s="86">
        <f t="shared" si="7"/>
        <v>1.9386514047112084</v>
      </c>
      <c r="AE20" s="100">
        <f t="shared" si="0"/>
        <v>97.936375332927142</v>
      </c>
      <c r="AF20" s="8">
        <f t="shared" si="15"/>
        <v>16.688651404711209</v>
      </c>
      <c r="AG20" s="11">
        <f t="shared" si="8"/>
        <v>114.62502673763835</v>
      </c>
      <c r="AH20" s="119"/>
      <c r="AI20" s="111"/>
      <c r="AJ20" s="117"/>
      <c r="AK20" s="63"/>
      <c r="AL20" s="63"/>
      <c r="AM20" s="115"/>
      <c r="AN20" s="115"/>
      <c r="AO20" s="115"/>
      <c r="AP20" s="126">
        <f t="shared" si="11"/>
        <v>2.1</v>
      </c>
      <c r="AQ20" s="57">
        <v>0.7</v>
      </c>
      <c r="AR20" s="58">
        <f t="shared" si="12"/>
        <v>0.39</v>
      </c>
      <c r="AS20" s="57">
        <v>0</v>
      </c>
      <c r="AT20" s="49">
        <v>1</v>
      </c>
      <c r="AU20" s="49">
        <v>0</v>
      </c>
      <c r="AV20" s="49">
        <v>0.8</v>
      </c>
      <c r="AW20" s="125">
        <f t="shared" si="13"/>
        <v>0.86107613153416618</v>
      </c>
      <c r="AX20" s="123"/>
      <c r="AY20" s="126">
        <f t="shared" si="2"/>
        <v>25.204214240091545</v>
      </c>
      <c r="AZ20" s="38">
        <f t="shared" si="3"/>
        <v>5.8510761315341657</v>
      </c>
      <c r="BA20" s="145">
        <f t="shared" si="4"/>
        <v>31.055290371625709</v>
      </c>
      <c r="BB20" s="141"/>
      <c r="BC20" s="152">
        <v>25.204214240091499</v>
      </c>
      <c r="BD20" s="153">
        <v>4.996738675511387</v>
      </c>
      <c r="BE20" s="191">
        <f t="shared" si="14"/>
        <v>10.847814807045552</v>
      </c>
      <c r="BI20" s="177">
        <v>1</v>
      </c>
      <c r="BJ20" s="178">
        <v>1.02</v>
      </c>
      <c r="BK20" s="179">
        <v>1.05</v>
      </c>
    </row>
    <row r="21" spans="1:63">
      <c r="A21" s="34">
        <v>18</v>
      </c>
      <c r="B21" s="29">
        <v>65.804097522268748</v>
      </c>
      <c r="C21" s="19">
        <v>22.43467898304748</v>
      </c>
      <c r="D21" s="30">
        <v>88.238776505316224</v>
      </c>
      <c r="F21" s="75">
        <v>7</v>
      </c>
      <c r="G21" s="18">
        <v>3.8</v>
      </c>
      <c r="H21" s="18">
        <v>4.2</v>
      </c>
      <c r="I21" s="18">
        <v>0</v>
      </c>
      <c r="J21" s="18">
        <v>0.3</v>
      </c>
      <c r="K21" s="18">
        <v>3</v>
      </c>
      <c r="L21" s="18">
        <v>2.8</v>
      </c>
      <c r="M21" s="72">
        <f>$C$21-(SUM(F21:L21))</f>
        <v>1.3346789830474783</v>
      </c>
      <c r="N21" s="61"/>
      <c r="Q21" s="115"/>
      <c r="R21" s="115"/>
      <c r="S21" s="115"/>
      <c r="T21" s="115"/>
      <c r="U21" s="25"/>
      <c r="V21" s="97">
        <f t="shared" si="6"/>
        <v>4.55</v>
      </c>
      <c r="W21" s="48">
        <v>3.5</v>
      </c>
      <c r="X21" s="48">
        <v>3.3</v>
      </c>
      <c r="Y21" s="48">
        <v>0</v>
      </c>
      <c r="Z21" s="48">
        <v>0.9</v>
      </c>
      <c r="AA21" s="48">
        <v>2.5</v>
      </c>
      <c r="AB21" s="48">
        <v>2.7</v>
      </c>
      <c r="AC21" s="86">
        <f t="shared" si="7"/>
        <v>0.90148031883549673</v>
      </c>
      <c r="AE21" s="100">
        <f t="shared" si="0"/>
        <v>52.643278017815</v>
      </c>
      <c r="AF21" s="8">
        <f t="shared" si="15"/>
        <v>18.351480318835499</v>
      </c>
      <c r="AG21" s="11">
        <f t="shared" si="8"/>
        <v>70.994758336650506</v>
      </c>
      <c r="AH21" s="119"/>
      <c r="AI21" s="111"/>
      <c r="AJ21" s="117"/>
      <c r="AK21" s="63"/>
      <c r="AL21" s="63"/>
      <c r="AM21" s="123"/>
      <c r="AN21" s="123"/>
      <c r="AO21" s="115"/>
      <c r="AP21" s="126">
        <f t="shared" si="11"/>
        <v>2.1</v>
      </c>
      <c r="AQ21" s="57">
        <v>1.4</v>
      </c>
      <c r="AR21" s="58">
        <f t="shared" si="12"/>
        <v>0.98999999999999988</v>
      </c>
      <c r="AS21" s="57">
        <v>0</v>
      </c>
      <c r="AT21" s="49">
        <v>1.3</v>
      </c>
      <c r="AU21" s="49">
        <v>0</v>
      </c>
      <c r="AV21" s="49">
        <v>0.8</v>
      </c>
      <c r="AW21" s="125">
        <f t="shared" si="13"/>
        <v>0.40040369491424349</v>
      </c>
      <c r="AX21" s="123"/>
      <c r="AY21" s="126">
        <f t="shared" si="2"/>
        <v>13.16081950445375</v>
      </c>
      <c r="AZ21" s="38">
        <f t="shared" si="3"/>
        <v>6.9904036949142432</v>
      </c>
      <c r="BA21" s="145">
        <f t="shared" si="4"/>
        <v>20.151223199367994</v>
      </c>
      <c r="BB21" s="141"/>
      <c r="BC21" s="152">
        <v>13.16081950445375</v>
      </c>
      <c r="BD21" s="153">
        <v>5.1602302751570566</v>
      </c>
      <c r="BE21" s="191">
        <f t="shared" ref="BE21:BE26" si="16">SUM(BD21+AZ21)</f>
        <v>12.150633970071301</v>
      </c>
      <c r="BI21" s="177">
        <v>1</v>
      </c>
      <c r="BJ21" s="178">
        <v>1</v>
      </c>
      <c r="BK21" s="179">
        <v>1</v>
      </c>
    </row>
    <row r="22" spans="1:63">
      <c r="A22" s="34">
        <v>19</v>
      </c>
      <c r="B22" s="29">
        <v>46.8840482268945</v>
      </c>
      <c r="C22" s="19">
        <v>21.257763799304449</v>
      </c>
      <c r="D22" s="30">
        <v>68.141812026198949</v>
      </c>
      <c r="F22" s="75">
        <v>7</v>
      </c>
      <c r="G22" s="18">
        <v>2.7</v>
      </c>
      <c r="H22" s="18">
        <v>5</v>
      </c>
      <c r="I22" s="18">
        <v>0</v>
      </c>
      <c r="J22" s="69">
        <v>0.6</v>
      </c>
      <c r="K22" s="69">
        <v>3</v>
      </c>
      <c r="L22" s="18">
        <v>2.2000000000000002</v>
      </c>
      <c r="M22" s="72">
        <f>$C$22-(SUM(F22:L22))</f>
        <v>0.75776379930445259</v>
      </c>
      <c r="N22" s="61"/>
      <c r="Q22" s="115"/>
      <c r="R22" s="115"/>
      <c r="S22" s="115"/>
      <c r="T22" s="115"/>
      <c r="U22" s="25"/>
      <c r="V22" s="97">
        <f t="shared" si="6"/>
        <v>4.55</v>
      </c>
      <c r="W22" s="48">
        <v>3.3</v>
      </c>
      <c r="X22" s="48">
        <v>4</v>
      </c>
      <c r="Y22" s="48">
        <v>0</v>
      </c>
      <c r="Z22" s="50">
        <v>1.2</v>
      </c>
      <c r="AA22" s="50">
        <v>2.5</v>
      </c>
      <c r="AB22" s="48">
        <v>0</v>
      </c>
      <c r="AC22" s="86">
        <f t="shared" si="7"/>
        <v>0.51181532044449307</v>
      </c>
      <c r="AE22" s="100">
        <f t="shared" si="0"/>
        <v>37.507238581515601</v>
      </c>
      <c r="AF22" s="8">
        <f t="shared" si="15"/>
        <v>16.061815320444492</v>
      </c>
      <c r="AG22" s="11">
        <f t="shared" si="8"/>
        <v>53.569053901960089</v>
      </c>
      <c r="AH22" s="119"/>
      <c r="AI22" s="111"/>
      <c r="AJ22" s="117"/>
      <c r="AK22" s="63"/>
      <c r="AL22" s="63"/>
      <c r="AM22" s="115"/>
      <c r="AN22" s="61"/>
      <c r="AO22" s="123"/>
      <c r="AP22" s="126">
        <f t="shared" si="11"/>
        <v>2.1</v>
      </c>
      <c r="AQ22" s="57">
        <v>1</v>
      </c>
      <c r="AR22" s="58">
        <f t="shared" si="12"/>
        <v>1.2</v>
      </c>
      <c r="AS22" s="57">
        <v>0</v>
      </c>
      <c r="AT22" s="49">
        <v>1.9</v>
      </c>
      <c r="AU22" s="49">
        <v>0.4</v>
      </c>
      <c r="AV22" s="49">
        <v>0.7</v>
      </c>
      <c r="AW22" s="125">
        <f t="shared" si="13"/>
        <v>0.22732913979133576</v>
      </c>
      <c r="AX22" s="123"/>
      <c r="AY22" s="126">
        <f t="shared" si="2"/>
        <v>9.3768096453789003</v>
      </c>
      <c r="AZ22" s="38">
        <f t="shared" si="3"/>
        <v>7.5273291397913358</v>
      </c>
      <c r="BA22" s="145">
        <f t="shared" si="4"/>
        <v>16.904138785170236</v>
      </c>
      <c r="BB22" s="141"/>
      <c r="BC22" s="152">
        <v>9.3768096453789003</v>
      </c>
      <c r="BD22" s="153">
        <v>2.9222473027681226</v>
      </c>
      <c r="BE22" s="191">
        <f t="shared" si="16"/>
        <v>10.449576442559458</v>
      </c>
      <c r="BI22" s="177">
        <v>1</v>
      </c>
      <c r="BJ22" s="178">
        <v>1</v>
      </c>
      <c r="BK22" s="179">
        <v>1</v>
      </c>
    </row>
    <row r="23" spans="1:63">
      <c r="A23" s="34">
        <v>20</v>
      </c>
      <c r="B23" s="29">
        <v>38.831915178806582</v>
      </c>
      <c r="C23" s="19">
        <v>19.605910514269326</v>
      </c>
      <c r="D23" s="30">
        <v>58.437825693075908</v>
      </c>
      <c r="F23" s="75">
        <v>7</v>
      </c>
      <c r="G23" s="69">
        <v>0</v>
      </c>
      <c r="H23" s="69">
        <v>6</v>
      </c>
      <c r="I23" s="18">
        <v>0</v>
      </c>
      <c r="J23" s="69">
        <v>3</v>
      </c>
      <c r="K23" s="69">
        <v>0</v>
      </c>
      <c r="L23" s="18">
        <v>0</v>
      </c>
      <c r="M23" s="72">
        <f>$C$23-(SUM(F23:L23))</f>
        <v>3.6059105142693255</v>
      </c>
      <c r="N23" s="61"/>
      <c r="Q23" s="115"/>
      <c r="R23" s="115"/>
      <c r="S23" s="115"/>
      <c r="T23" s="115"/>
      <c r="U23" s="25"/>
      <c r="V23" s="97">
        <f t="shared" si="6"/>
        <v>4.55</v>
      </c>
      <c r="W23" s="50">
        <v>0</v>
      </c>
      <c r="X23" s="50">
        <v>5.5</v>
      </c>
      <c r="Y23" s="48">
        <v>0</v>
      </c>
      <c r="Z23" s="50">
        <v>1.4</v>
      </c>
      <c r="AA23" s="50">
        <v>1</v>
      </c>
      <c r="AB23" s="48">
        <v>0</v>
      </c>
      <c r="AC23" s="86">
        <f t="shared" si="7"/>
        <v>2.4355349873521956</v>
      </c>
      <c r="AE23" s="100">
        <f t="shared" si="0"/>
        <v>31.065532143045267</v>
      </c>
      <c r="AF23" s="8">
        <f t="shared" si="15"/>
        <v>14.885534987352196</v>
      </c>
      <c r="AG23" s="11">
        <f t="shared" si="8"/>
        <v>45.951067130397462</v>
      </c>
      <c r="AH23" s="119"/>
      <c r="AI23" s="111"/>
      <c r="AJ23" s="117"/>
      <c r="AK23" s="63"/>
      <c r="AL23" s="63"/>
      <c r="AM23" s="123"/>
      <c r="AN23" s="123"/>
      <c r="AO23" s="61"/>
      <c r="AP23" s="126">
        <f t="shared" si="11"/>
        <v>2.1</v>
      </c>
      <c r="AQ23" s="57">
        <v>0</v>
      </c>
      <c r="AR23" s="58">
        <f t="shared" si="12"/>
        <v>1.65</v>
      </c>
      <c r="AS23" s="57">
        <v>0</v>
      </c>
      <c r="AT23" s="49">
        <v>2.1</v>
      </c>
      <c r="AU23" s="49">
        <v>0.2</v>
      </c>
      <c r="AV23" s="49">
        <v>0.7</v>
      </c>
      <c r="AW23" s="125">
        <f t="shared" si="13"/>
        <v>1.0817731542807976</v>
      </c>
      <c r="AX23" s="123"/>
      <c r="AY23" s="126">
        <f t="shared" si="2"/>
        <v>7.7663830357613168</v>
      </c>
      <c r="AZ23" s="38">
        <f t="shared" si="3"/>
        <v>7.831773154280798</v>
      </c>
      <c r="BA23" s="145">
        <f t="shared" si="4"/>
        <v>15.598156190042115</v>
      </c>
      <c r="BB23" s="141"/>
      <c r="BC23" s="152">
        <v>7.7663830357613168</v>
      </c>
      <c r="BD23" s="153">
        <v>3.9995373708603301</v>
      </c>
      <c r="BE23" s="191">
        <f t="shared" si="16"/>
        <v>11.831310525141127</v>
      </c>
      <c r="BI23" s="177">
        <v>1</v>
      </c>
      <c r="BJ23" s="178">
        <v>1</v>
      </c>
      <c r="BK23" s="179">
        <v>1</v>
      </c>
    </row>
    <row r="24" spans="1:63">
      <c r="A24" s="34">
        <v>21</v>
      </c>
      <c r="B24" s="29">
        <v>34.266891742581983</v>
      </c>
      <c r="C24" s="19">
        <v>21.191694257057833</v>
      </c>
      <c r="D24" s="30">
        <v>55.458585999639809</v>
      </c>
      <c r="F24" s="75">
        <v>7</v>
      </c>
      <c r="G24" s="69">
        <v>0</v>
      </c>
      <c r="H24" s="69">
        <v>7.3</v>
      </c>
      <c r="I24" s="18">
        <v>0</v>
      </c>
      <c r="J24" s="69">
        <v>3.9</v>
      </c>
      <c r="K24" s="69">
        <v>0</v>
      </c>
      <c r="L24" s="18">
        <v>0</v>
      </c>
      <c r="M24" s="72">
        <f>$C$24-(SUM(F24:L24))</f>
        <v>2.9916942570578335</v>
      </c>
      <c r="N24" s="61"/>
      <c r="Q24" s="115"/>
      <c r="R24" s="115"/>
      <c r="S24" s="115"/>
      <c r="T24" s="115"/>
      <c r="U24" s="25"/>
      <c r="V24" s="97">
        <f t="shared" si="6"/>
        <v>4.55</v>
      </c>
      <c r="W24" s="50">
        <v>0</v>
      </c>
      <c r="X24" s="50">
        <v>5</v>
      </c>
      <c r="Y24" s="48">
        <v>0</v>
      </c>
      <c r="Z24" s="50">
        <v>1.5</v>
      </c>
      <c r="AA24" s="50">
        <v>0</v>
      </c>
      <c r="AB24" s="48">
        <v>0</v>
      </c>
      <c r="AC24" s="86">
        <f t="shared" si="7"/>
        <v>2.0206757781956335</v>
      </c>
      <c r="AE24" s="100">
        <f t="shared" si="0"/>
        <v>27.413513394065589</v>
      </c>
      <c r="AF24" s="8">
        <f t="shared" si="15"/>
        <v>13.070675778195634</v>
      </c>
      <c r="AG24" s="11">
        <f t="shared" si="8"/>
        <v>40.484189172261225</v>
      </c>
      <c r="AH24" s="119"/>
      <c r="AI24" s="111"/>
      <c r="AJ24" s="117"/>
      <c r="AK24" s="63"/>
      <c r="AL24" s="63"/>
      <c r="AM24" s="123"/>
      <c r="AN24" s="123"/>
      <c r="AO24" s="123"/>
      <c r="AP24" s="126">
        <f t="shared" si="11"/>
        <v>2.1</v>
      </c>
      <c r="AQ24" s="57">
        <v>0</v>
      </c>
      <c r="AR24" s="58">
        <f t="shared" si="12"/>
        <v>1.5</v>
      </c>
      <c r="AS24" s="57">
        <v>0</v>
      </c>
      <c r="AT24" s="49">
        <v>2.2000000000000002</v>
      </c>
      <c r="AU24" s="49">
        <v>0</v>
      </c>
      <c r="AV24" s="49">
        <v>1.2</v>
      </c>
      <c r="AW24" s="125">
        <f t="shared" si="13"/>
        <v>0.89750827711735004</v>
      </c>
      <c r="AX24" s="123"/>
      <c r="AY24" s="126">
        <f t="shared" si="2"/>
        <v>6.8533783485163973</v>
      </c>
      <c r="AZ24" s="38">
        <f t="shared" si="3"/>
        <v>7.8975082771173506</v>
      </c>
      <c r="BA24" s="145">
        <f t="shared" si="4"/>
        <v>14.750886625633747</v>
      </c>
      <c r="BB24" s="141"/>
      <c r="BC24" s="152">
        <v>6.8533783485163973</v>
      </c>
      <c r="BD24" s="153">
        <v>6.1789523342054578</v>
      </c>
      <c r="BE24" s="191">
        <f t="shared" si="16"/>
        <v>14.076460611322808</v>
      </c>
      <c r="BI24" s="177">
        <v>1</v>
      </c>
      <c r="BJ24" s="178">
        <v>1</v>
      </c>
      <c r="BK24" s="179">
        <v>1</v>
      </c>
    </row>
    <row r="25" spans="1:63">
      <c r="A25" s="34">
        <v>22</v>
      </c>
      <c r="B25" s="29">
        <v>25.609804936529756</v>
      </c>
      <c r="C25" s="19">
        <v>20.639054976181054</v>
      </c>
      <c r="D25" s="30">
        <v>46.248859912710813</v>
      </c>
      <c r="F25" s="75">
        <v>7</v>
      </c>
      <c r="G25" s="69">
        <v>0</v>
      </c>
      <c r="H25" s="69">
        <v>6</v>
      </c>
      <c r="I25" s="18">
        <v>0</v>
      </c>
      <c r="J25" s="69">
        <v>3.9</v>
      </c>
      <c r="K25" s="69">
        <v>0</v>
      </c>
      <c r="L25" s="18">
        <v>0</v>
      </c>
      <c r="M25" s="72">
        <f>$C$25-(SUM(F25:L25))</f>
        <v>3.7390549761810554</v>
      </c>
      <c r="N25" s="61"/>
      <c r="Q25" s="115"/>
      <c r="R25" s="115"/>
      <c r="S25" s="115"/>
      <c r="T25" s="115"/>
      <c r="U25" s="25"/>
      <c r="V25" s="97">
        <f t="shared" si="6"/>
        <v>4.55</v>
      </c>
      <c r="W25" s="50">
        <v>0</v>
      </c>
      <c r="X25" s="50">
        <v>4.3</v>
      </c>
      <c r="Y25" s="48">
        <v>0.6</v>
      </c>
      <c r="Z25" s="50">
        <v>1.1000000000000001</v>
      </c>
      <c r="AA25" s="50">
        <v>0</v>
      </c>
      <c r="AB25" s="48">
        <v>0</v>
      </c>
      <c r="AC25" s="86">
        <f t="shared" si="7"/>
        <v>2.5254645610548612</v>
      </c>
      <c r="AE25" s="100">
        <f t="shared" si="0"/>
        <v>20.487843949223805</v>
      </c>
      <c r="AF25" s="8">
        <f t="shared" si="15"/>
        <v>13.07546456105486</v>
      </c>
      <c r="AG25" s="11">
        <f t="shared" si="8"/>
        <v>33.563308510278667</v>
      </c>
      <c r="AH25" s="119"/>
      <c r="AI25" s="111"/>
      <c r="AJ25" s="117"/>
      <c r="AK25" s="63"/>
      <c r="AL25" s="63"/>
      <c r="AM25" s="123"/>
      <c r="AN25" s="123"/>
      <c r="AO25" s="123"/>
      <c r="AP25" s="126">
        <f t="shared" si="11"/>
        <v>2.1</v>
      </c>
      <c r="AQ25" s="57">
        <v>0</v>
      </c>
      <c r="AR25" s="58">
        <f t="shared" si="12"/>
        <v>1.2899999999999998</v>
      </c>
      <c r="AS25" s="57">
        <v>0.4</v>
      </c>
      <c r="AT25" s="49">
        <v>1.7</v>
      </c>
      <c r="AU25" s="49">
        <v>0</v>
      </c>
      <c r="AV25" s="49">
        <v>0.5</v>
      </c>
      <c r="AW25" s="125">
        <f t="shared" si="13"/>
        <v>1.1217164928543166</v>
      </c>
      <c r="AX25" s="123"/>
      <c r="AY25" s="126">
        <f t="shared" si="2"/>
        <v>5.1219609873059513</v>
      </c>
      <c r="AZ25" s="38">
        <f t="shared" si="3"/>
        <v>7.111716492854316</v>
      </c>
      <c r="BA25" s="145">
        <f t="shared" si="4"/>
        <v>12.233677480160267</v>
      </c>
      <c r="BB25" s="141"/>
      <c r="BC25" s="152">
        <v>5.1219609873059513</v>
      </c>
      <c r="BD25" s="153">
        <v>19.238989817965273</v>
      </c>
      <c r="BE25" s="191">
        <f t="shared" si="16"/>
        <v>26.350706310819589</v>
      </c>
      <c r="BI25" s="177">
        <v>1</v>
      </c>
      <c r="BJ25" s="178">
        <v>1</v>
      </c>
      <c r="BK25" s="179">
        <v>1</v>
      </c>
    </row>
    <row r="26" spans="1:63" ht="15.75" thickBot="1">
      <c r="A26" s="34">
        <v>23</v>
      </c>
      <c r="B26" s="31">
        <v>11.445247977261205</v>
      </c>
      <c r="C26" s="20">
        <v>16.44506875514443</v>
      </c>
      <c r="D26" s="32">
        <v>27.890316732405637</v>
      </c>
      <c r="F26" s="76">
        <v>7</v>
      </c>
      <c r="G26" s="70">
        <v>0</v>
      </c>
      <c r="H26" s="70">
        <v>3.4</v>
      </c>
      <c r="I26" s="21">
        <v>1.2</v>
      </c>
      <c r="J26" s="70">
        <v>2</v>
      </c>
      <c r="K26" s="70">
        <v>0</v>
      </c>
      <c r="L26" s="21">
        <v>0</v>
      </c>
      <c r="M26" s="73">
        <f>$C$26-(SUM(F26:L26))</f>
        <v>2.84506875514443</v>
      </c>
      <c r="N26" s="61"/>
      <c r="Q26" s="39"/>
      <c r="R26" s="39"/>
      <c r="S26" s="39"/>
      <c r="T26" s="39"/>
      <c r="U26" s="25"/>
      <c r="V26" s="98">
        <f t="shared" si="6"/>
        <v>4.55</v>
      </c>
      <c r="W26" s="51">
        <v>0</v>
      </c>
      <c r="X26" s="51">
        <v>3.1</v>
      </c>
      <c r="Y26" s="52">
        <v>0.4</v>
      </c>
      <c r="Z26" s="51">
        <v>1</v>
      </c>
      <c r="AA26" s="51">
        <v>0</v>
      </c>
      <c r="AB26" s="52">
        <v>0</v>
      </c>
      <c r="AC26" s="90">
        <f t="shared" si="7"/>
        <v>1.9216407249032663</v>
      </c>
      <c r="AE26" s="101">
        <f t="shared" si="0"/>
        <v>9.1561983818089647</v>
      </c>
      <c r="AF26" s="12">
        <f t="shared" si="15"/>
        <v>10.971640724903267</v>
      </c>
      <c r="AG26" s="13">
        <f t="shared" si="8"/>
        <v>20.12783910671223</v>
      </c>
      <c r="AH26" s="119"/>
      <c r="AI26" s="111"/>
      <c r="AJ26" s="117"/>
      <c r="AK26" s="63"/>
      <c r="AL26" s="63"/>
      <c r="AM26" s="63"/>
      <c r="AN26" s="63"/>
      <c r="AO26" s="123"/>
      <c r="AP26" s="127">
        <f t="shared" si="11"/>
        <v>2.1</v>
      </c>
      <c r="AQ26" s="128">
        <v>0</v>
      </c>
      <c r="AR26" s="129">
        <f t="shared" si="12"/>
        <v>0.92999999999999994</v>
      </c>
      <c r="AS26" s="128">
        <v>0.3</v>
      </c>
      <c r="AT26" s="130">
        <v>1</v>
      </c>
      <c r="AU26" s="130">
        <v>0</v>
      </c>
      <c r="AV26" s="130">
        <v>0</v>
      </c>
      <c r="AW26" s="131">
        <f t="shared" si="13"/>
        <v>0.85352062654332894</v>
      </c>
      <c r="AX26" s="123"/>
      <c r="AY26" s="127">
        <f t="shared" si="2"/>
        <v>2.2890495954522412</v>
      </c>
      <c r="AZ26" s="44">
        <f t="shared" si="3"/>
        <v>5.1835206265433289</v>
      </c>
      <c r="BA26" s="146">
        <f t="shared" si="4"/>
        <v>7.4725702219955696</v>
      </c>
      <c r="BB26" s="141"/>
      <c r="BC26" s="154">
        <v>2.2890495954522412</v>
      </c>
      <c r="BD26" s="155">
        <v>25.204214240091499</v>
      </c>
      <c r="BE26" s="194">
        <f t="shared" si="16"/>
        <v>30.38773486663483</v>
      </c>
      <c r="BI26" s="180">
        <v>1</v>
      </c>
      <c r="BJ26" s="181">
        <v>1</v>
      </c>
      <c r="BK26" s="182">
        <v>1</v>
      </c>
    </row>
    <row r="27" spans="1:63" ht="15.75" thickBot="1">
      <c r="A27" s="6"/>
      <c r="B27" s="25"/>
      <c r="C27" s="25"/>
      <c r="D27" s="25"/>
      <c r="J27" s="39"/>
      <c r="U27" s="40"/>
      <c r="V27" s="4"/>
      <c r="Y27" s="64"/>
      <c r="AI27" s="112"/>
      <c r="AJ27" s="63"/>
    </row>
    <row r="28" spans="1:63">
      <c r="E28" s="35">
        <v>0</v>
      </c>
      <c r="F28" s="16">
        <f>F3</f>
        <v>7</v>
      </c>
      <c r="G28" s="17">
        <f t="shared" ref="G28:M28" si="17">F28+G3</f>
        <v>7</v>
      </c>
      <c r="H28" s="77">
        <f>G28+H3</f>
        <v>8.1</v>
      </c>
      <c r="I28" s="77">
        <f t="shared" si="17"/>
        <v>8.4</v>
      </c>
      <c r="J28" s="77">
        <f t="shared" si="17"/>
        <v>9</v>
      </c>
      <c r="K28" s="17">
        <f t="shared" si="17"/>
        <v>9</v>
      </c>
      <c r="L28" s="17">
        <f t="shared" si="17"/>
        <v>9</v>
      </c>
      <c r="M28" s="77">
        <f t="shared" si="17"/>
        <v>14.305846738259108</v>
      </c>
      <c r="N28" s="61"/>
      <c r="U28" s="35">
        <v>0</v>
      </c>
      <c r="V28" s="102">
        <f>V3</f>
        <v>4.55</v>
      </c>
      <c r="W28" s="15">
        <f t="shared" ref="W28:AC28" si="18">V28+W3</f>
        <v>4.55</v>
      </c>
      <c r="X28" s="15">
        <f>W28+X3</f>
        <v>4.55</v>
      </c>
      <c r="Y28" s="77">
        <f t="shared" si="18"/>
        <v>4.8499999999999996</v>
      </c>
      <c r="Z28" s="77">
        <f t="shared" si="18"/>
        <v>5.4499999999999993</v>
      </c>
      <c r="AA28" s="15">
        <f t="shared" si="18"/>
        <v>5.4499999999999993</v>
      </c>
      <c r="AB28" s="15">
        <f t="shared" si="18"/>
        <v>5.4499999999999993</v>
      </c>
      <c r="AC28" s="78">
        <f t="shared" si="18"/>
        <v>9.0337204826412929</v>
      </c>
      <c r="AI28" s="112"/>
      <c r="AJ28" s="63"/>
      <c r="AO28" s="35">
        <v>0</v>
      </c>
      <c r="AP28" s="134">
        <f t="shared" ref="AP28:AP51" si="19">AP3</f>
        <v>2.1</v>
      </c>
      <c r="AQ28" s="42">
        <f t="shared" ref="AQ28:AW28" si="20">AP28+AQ3</f>
        <v>2.1</v>
      </c>
      <c r="AR28" s="77">
        <f t="shared" si="20"/>
        <v>2.1</v>
      </c>
      <c r="AS28" s="77">
        <f t="shared" si="20"/>
        <v>2.3000000000000003</v>
      </c>
      <c r="AT28" s="77">
        <f t="shared" si="20"/>
        <v>2.7</v>
      </c>
      <c r="AU28" s="77">
        <f t="shared" si="20"/>
        <v>2.7</v>
      </c>
      <c r="AV28" s="42">
        <f t="shared" si="20"/>
        <v>2.7</v>
      </c>
      <c r="AW28" s="78">
        <f t="shared" si="20"/>
        <v>4.2917540214777326</v>
      </c>
      <c r="AX28" s="61"/>
    </row>
    <row r="29" spans="1:63">
      <c r="E29" s="36">
        <v>1</v>
      </c>
      <c r="F29" s="75">
        <f t="shared" ref="F29:F51" si="21">F4</f>
        <v>7</v>
      </c>
      <c r="G29" s="18">
        <f t="shared" ref="G29:M51" si="22">F29+G4</f>
        <v>7</v>
      </c>
      <c r="H29" s="9">
        <f t="shared" si="22"/>
        <v>7</v>
      </c>
      <c r="I29" s="9">
        <f t="shared" si="22"/>
        <v>7.2</v>
      </c>
      <c r="J29" s="9">
        <f t="shared" si="22"/>
        <v>7.2</v>
      </c>
      <c r="K29" s="18">
        <f t="shared" si="22"/>
        <v>7.2</v>
      </c>
      <c r="L29" s="18">
        <f t="shared" si="22"/>
        <v>7.2</v>
      </c>
      <c r="M29" s="9">
        <f t="shared" si="22"/>
        <v>10.479924378836529</v>
      </c>
      <c r="N29" s="61"/>
      <c r="U29" s="36">
        <v>1</v>
      </c>
      <c r="V29" s="100">
        <f t="shared" ref="V29:V51" si="23">V4</f>
        <v>4.55</v>
      </c>
      <c r="W29" s="8">
        <f t="shared" ref="W29:AC29" si="24">V29+W4</f>
        <v>4.55</v>
      </c>
      <c r="X29" s="8">
        <f t="shared" si="24"/>
        <v>4.55</v>
      </c>
      <c r="Y29" s="9">
        <f t="shared" si="24"/>
        <v>4.75</v>
      </c>
      <c r="Z29" s="9">
        <f t="shared" si="24"/>
        <v>4.8499999999999996</v>
      </c>
      <c r="AA29" s="8">
        <f t="shared" si="24"/>
        <v>4.8499999999999996</v>
      </c>
      <c r="AB29" s="8">
        <f t="shared" si="24"/>
        <v>4.8499999999999996</v>
      </c>
      <c r="AC29" s="79">
        <f t="shared" si="24"/>
        <v>7.0653546375912999</v>
      </c>
      <c r="AI29" s="112"/>
      <c r="AJ29" s="63"/>
      <c r="AO29" s="36">
        <v>1</v>
      </c>
      <c r="AP29" s="135">
        <f t="shared" si="19"/>
        <v>2.1</v>
      </c>
      <c r="AQ29" s="38">
        <f t="shared" ref="AQ29:AQ51" si="25">AP29+AQ4</f>
        <v>2.1</v>
      </c>
      <c r="AR29" s="9">
        <f t="shared" ref="AR29:AR51" si="26">AQ29+AR4</f>
        <v>2.1</v>
      </c>
      <c r="AS29" s="9">
        <f t="shared" ref="AS29:AW38" si="27">AR29+AS4</f>
        <v>2.2000000000000002</v>
      </c>
      <c r="AT29" s="9">
        <f t="shared" si="27"/>
        <v>2.4000000000000004</v>
      </c>
      <c r="AU29" s="9">
        <f t="shared" si="27"/>
        <v>2.7</v>
      </c>
      <c r="AV29" s="38">
        <f t="shared" si="27"/>
        <v>2.7</v>
      </c>
      <c r="AW29" s="79">
        <f t="shared" si="27"/>
        <v>3.6839773136509586</v>
      </c>
      <c r="AX29" s="61"/>
    </row>
    <row r="30" spans="1:63">
      <c r="E30" s="36">
        <v>2</v>
      </c>
      <c r="F30" s="75">
        <f t="shared" si="21"/>
        <v>7</v>
      </c>
      <c r="G30" s="18">
        <f t="shared" si="22"/>
        <v>7</v>
      </c>
      <c r="H30" s="18">
        <f t="shared" si="22"/>
        <v>7</v>
      </c>
      <c r="I30" s="9">
        <f t="shared" si="22"/>
        <v>7.1</v>
      </c>
      <c r="J30" s="18">
        <f t="shared" si="22"/>
        <v>7.1</v>
      </c>
      <c r="K30" s="18">
        <f t="shared" si="22"/>
        <v>7.1</v>
      </c>
      <c r="L30" s="18">
        <f t="shared" si="22"/>
        <v>7.1</v>
      </c>
      <c r="M30" s="9">
        <f t="shared" si="22"/>
        <v>9.6479357195428257</v>
      </c>
      <c r="N30" s="61"/>
      <c r="U30" s="36">
        <v>2</v>
      </c>
      <c r="V30" s="100">
        <f t="shared" si="23"/>
        <v>4.55</v>
      </c>
      <c r="W30" s="8">
        <f t="shared" ref="W30:AC30" si="28">V30+W5</f>
        <v>4.55</v>
      </c>
      <c r="X30" s="8">
        <f t="shared" si="28"/>
        <v>4.55</v>
      </c>
      <c r="Y30" s="9">
        <f t="shared" si="28"/>
        <v>4.55</v>
      </c>
      <c r="Z30" s="9">
        <f t="shared" si="28"/>
        <v>4.6499999999999995</v>
      </c>
      <c r="AA30" s="8">
        <f t="shared" si="28"/>
        <v>4.6499999999999995</v>
      </c>
      <c r="AB30" s="8">
        <f t="shared" si="28"/>
        <v>4.6499999999999995</v>
      </c>
      <c r="AC30" s="79">
        <f t="shared" si="28"/>
        <v>6.3709485831426393</v>
      </c>
      <c r="AI30" s="112"/>
      <c r="AJ30" s="63"/>
      <c r="AO30" s="36">
        <v>2</v>
      </c>
      <c r="AP30" s="135">
        <f t="shared" si="19"/>
        <v>2.1</v>
      </c>
      <c r="AQ30" s="38">
        <f t="shared" si="25"/>
        <v>2.1</v>
      </c>
      <c r="AR30" s="9">
        <f t="shared" si="26"/>
        <v>2.1</v>
      </c>
      <c r="AS30" s="9">
        <f t="shared" si="27"/>
        <v>2.1</v>
      </c>
      <c r="AT30" s="9">
        <f t="shared" si="27"/>
        <v>2.1</v>
      </c>
      <c r="AU30" s="9">
        <f t="shared" si="27"/>
        <v>2.9000000000000004</v>
      </c>
      <c r="AV30" s="9">
        <f t="shared" si="27"/>
        <v>2.9000000000000004</v>
      </c>
      <c r="AW30" s="79">
        <f t="shared" si="27"/>
        <v>3.6643807158628481</v>
      </c>
      <c r="AX30" s="61"/>
    </row>
    <row r="31" spans="1:63">
      <c r="E31" s="36">
        <v>3</v>
      </c>
      <c r="F31" s="75">
        <f t="shared" si="21"/>
        <v>7</v>
      </c>
      <c r="G31" s="18">
        <f t="shared" si="22"/>
        <v>7</v>
      </c>
      <c r="H31" s="18">
        <f t="shared" si="22"/>
        <v>7</v>
      </c>
      <c r="I31" s="9">
        <f t="shared" si="22"/>
        <v>7</v>
      </c>
      <c r="J31" s="18">
        <f t="shared" si="22"/>
        <v>7</v>
      </c>
      <c r="K31" s="18">
        <f t="shared" si="22"/>
        <v>7</v>
      </c>
      <c r="L31" s="18">
        <f t="shared" si="22"/>
        <v>7</v>
      </c>
      <c r="M31" s="9">
        <f t="shared" si="22"/>
        <v>9.3624448330106951</v>
      </c>
      <c r="N31" s="61"/>
      <c r="U31" s="36">
        <v>3</v>
      </c>
      <c r="V31" s="100">
        <f t="shared" si="23"/>
        <v>4.55</v>
      </c>
      <c r="W31" s="8">
        <f t="shared" ref="W31:AC31" si="29">V31+W6</f>
        <v>4.55</v>
      </c>
      <c r="X31" s="8">
        <f t="shared" si="29"/>
        <v>4.55</v>
      </c>
      <c r="Y31" s="9">
        <f t="shared" si="29"/>
        <v>4.55</v>
      </c>
      <c r="Z31" s="9">
        <f t="shared" si="29"/>
        <v>4.6499999999999995</v>
      </c>
      <c r="AA31" s="8">
        <f t="shared" si="29"/>
        <v>4.6499999999999995</v>
      </c>
      <c r="AB31" s="8">
        <f t="shared" si="29"/>
        <v>4.6499999999999995</v>
      </c>
      <c r="AC31" s="79">
        <f t="shared" si="29"/>
        <v>6.2456627386392229</v>
      </c>
      <c r="AI31" s="112"/>
      <c r="AJ31" s="63"/>
      <c r="AO31" s="36">
        <v>3</v>
      </c>
      <c r="AP31" s="135">
        <f t="shared" si="19"/>
        <v>2.1</v>
      </c>
      <c r="AQ31" s="38">
        <f t="shared" si="25"/>
        <v>2.1</v>
      </c>
      <c r="AR31" s="9">
        <f t="shared" si="26"/>
        <v>2.1</v>
      </c>
      <c r="AS31" s="38">
        <f t="shared" si="27"/>
        <v>2.1</v>
      </c>
      <c r="AT31" s="38">
        <f t="shared" si="27"/>
        <v>2.1</v>
      </c>
      <c r="AU31" s="9">
        <f t="shared" si="27"/>
        <v>2.5</v>
      </c>
      <c r="AV31" s="9">
        <f t="shared" si="27"/>
        <v>3</v>
      </c>
      <c r="AW31" s="79">
        <f t="shared" si="27"/>
        <v>3.7087334499032085</v>
      </c>
      <c r="AX31" s="61"/>
    </row>
    <row r="32" spans="1:63">
      <c r="E32" s="36">
        <v>4</v>
      </c>
      <c r="F32" s="75">
        <f t="shared" si="21"/>
        <v>7</v>
      </c>
      <c r="G32" s="18">
        <f t="shared" si="22"/>
        <v>7</v>
      </c>
      <c r="H32" s="18">
        <f t="shared" si="22"/>
        <v>7</v>
      </c>
      <c r="I32" s="18">
        <f t="shared" si="22"/>
        <v>7</v>
      </c>
      <c r="J32" s="18">
        <f t="shared" si="22"/>
        <v>7</v>
      </c>
      <c r="K32" s="18">
        <f t="shared" si="22"/>
        <v>7</v>
      </c>
      <c r="L32" s="18">
        <f t="shared" si="22"/>
        <v>7</v>
      </c>
      <c r="M32" s="9">
        <f t="shared" si="22"/>
        <v>9.3641513777598622</v>
      </c>
      <c r="N32" s="61"/>
      <c r="U32" s="36">
        <v>4</v>
      </c>
      <c r="V32" s="100">
        <f t="shared" si="23"/>
        <v>4.55</v>
      </c>
      <c r="W32" s="8">
        <f t="shared" ref="W32:AC32" si="30">V32+W7</f>
        <v>4.55</v>
      </c>
      <c r="X32" s="8">
        <f t="shared" si="30"/>
        <v>4.55</v>
      </c>
      <c r="Y32" s="8">
        <f t="shared" si="30"/>
        <v>4.55</v>
      </c>
      <c r="Z32" s="9">
        <f t="shared" si="30"/>
        <v>4.6499999999999995</v>
      </c>
      <c r="AA32" s="8">
        <f t="shared" si="30"/>
        <v>4.6499999999999995</v>
      </c>
      <c r="AB32" s="8">
        <f t="shared" si="30"/>
        <v>4.6499999999999995</v>
      </c>
      <c r="AC32" s="79">
        <f t="shared" si="30"/>
        <v>6.2468153877212318</v>
      </c>
      <c r="AI32" s="112"/>
      <c r="AJ32" s="63"/>
      <c r="AO32" s="36">
        <v>4</v>
      </c>
      <c r="AP32" s="135">
        <f t="shared" si="19"/>
        <v>2.1</v>
      </c>
      <c r="AQ32" s="38">
        <f t="shared" si="25"/>
        <v>2.1</v>
      </c>
      <c r="AR32" s="9">
        <f t="shared" si="26"/>
        <v>2.1</v>
      </c>
      <c r="AS32" s="38">
        <f t="shared" si="27"/>
        <v>2.1</v>
      </c>
      <c r="AT32" s="38">
        <f t="shared" si="27"/>
        <v>2.1</v>
      </c>
      <c r="AU32" s="9">
        <f t="shared" si="27"/>
        <v>2.1</v>
      </c>
      <c r="AV32" s="9">
        <f t="shared" si="27"/>
        <v>3.5</v>
      </c>
      <c r="AW32" s="79">
        <f t="shared" si="27"/>
        <v>4.2092454133279587</v>
      </c>
      <c r="AX32" s="61"/>
    </row>
    <row r="33" spans="5:50">
      <c r="E33" s="36">
        <v>5</v>
      </c>
      <c r="F33" s="75">
        <f t="shared" si="21"/>
        <v>7</v>
      </c>
      <c r="G33" s="18">
        <f t="shared" si="22"/>
        <v>7</v>
      </c>
      <c r="H33" s="9">
        <f t="shared" si="22"/>
        <v>7</v>
      </c>
      <c r="I33" s="18">
        <f t="shared" si="22"/>
        <v>7</v>
      </c>
      <c r="J33" s="18">
        <f t="shared" si="22"/>
        <v>7</v>
      </c>
      <c r="K33" s="18">
        <f t="shared" si="22"/>
        <v>7</v>
      </c>
      <c r="L33" s="18">
        <f t="shared" si="22"/>
        <v>7</v>
      </c>
      <c r="M33" s="9">
        <f t="shared" si="22"/>
        <v>9.4761767142848115</v>
      </c>
      <c r="N33" s="61"/>
      <c r="U33" s="36">
        <v>5</v>
      </c>
      <c r="V33" s="100">
        <f t="shared" si="23"/>
        <v>4.55</v>
      </c>
      <c r="W33" s="8">
        <f t="shared" ref="W33:AC33" si="31">V33+W8</f>
        <v>4.55</v>
      </c>
      <c r="X33" s="9">
        <f t="shared" si="31"/>
        <v>4.55</v>
      </c>
      <c r="Y33" s="8">
        <f t="shared" si="31"/>
        <v>4.55</v>
      </c>
      <c r="Z33" s="9">
        <f t="shared" si="31"/>
        <v>4.6499999999999995</v>
      </c>
      <c r="AA33" s="8">
        <f t="shared" si="31"/>
        <v>4.6499999999999995</v>
      </c>
      <c r="AB33" s="8">
        <f t="shared" si="31"/>
        <v>4.6499999999999995</v>
      </c>
      <c r="AC33" s="79">
        <f t="shared" si="31"/>
        <v>6.3224805007340832</v>
      </c>
      <c r="AI33" s="112"/>
      <c r="AJ33" s="63"/>
      <c r="AO33" s="36">
        <v>5</v>
      </c>
      <c r="AP33" s="135">
        <f t="shared" si="19"/>
        <v>2.1</v>
      </c>
      <c r="AQ33" s="38">
        <f t="shared" si="25"/>
        <v>2.1</v>
      </c>
      <c r="AR33" s="9">
        <f t="shared" si="26"/>
        <v>2.1</v>
      </c>
      <c r="AS33" s="38">
        <f t="shared" si="27"/>
        <v>2.1</v>
      </c>
      <c r="AT33" s="38">
        <f t="shared" si="27"/>
        <v>2.1</v>
      </c>
      <c r="AU33" s="38">
        <f t="shared" si="27"/>
        <v>2.1</v>
      </c>
      <c r="AV33" s="9">
        <f t="shared" si="27"/>
        <v>3.3</v>
      </c>
      <c r="AW33" s="79">
        <f t="shared" si="27"/>
        <v>4.0428530142854431</v>
      </c>
      <c r="AX33" s="61"/>
    </row>
    <row r="34" spans="5:50">
      <c r="E34" s="36">
        <v>6</v>
      </c>
      <c r="F34" s="75">
        <f t="shared" si="21"/>
        <v>7</v>
      </c>
      <c r="G34" s="18">
        <f t="shared" si="22"/>
        <v>7</v>
      </c>
      <c r="H34" s="9">
        <f t="shared" si="22"/>
        <v>8.1999999999999993</v>
      </c>
      <c r="I34" s="18">
        <f t="shared" si="22"/>
        <v>8.1999999999999993</v>
      </c>
      <c r="J34" s="18">
        <f t="shared" si="22"/>
        <v>8.1999999999999993</v>
      </c>
      <c r="K34" s="18">
        <f t="shared" si="22"/>
        <v>8.1999999999999993</v>
      </c>
      <c r="L34" s="18">
        <f t="shared" si="22"/>
        <v>8.1999999999999993</v>
      </c>
      <c r="M34" s="9">
        <f t="shared" si="22"/>
        <v>12.500320840111517</v>
      </c>
      <c r="N34" s="61"/>
      <c r="U34" s="36">
        <v>6</v>
      </c>
      <c r="V34" s="100">
        <f t="shared" si="23"/>
        <v>4.55</v>
      </c>
      <c r="W34" s="8">
        <f t="shared" ref="W34:AC34" si="32">V34+W9</f>
        <v>4.55</v>
      </c>
      <c r="X34" s="9">
        <f t="shared" si="32"/>
        <v>4.8499999999999996</v>
      </c>
      <c r="Y34" s="8">
        <f t="shared" si="32"/>
        <v>4.8499999999999996</v>
      </c>
      <c r="Z34" s="9">
        <f t="shared" si="32"/>
        <v>4.9499999999999993</v>
      </c>
      <c r="AA34" s="8">
        <f t="shared" si="32"/>
        <v>4.9499999999999993</v>
      </c>
      <c r="AB34" s="8">
        <f t="shared" si="32"/>
        <v>4.9499999999999993</v>
      </c>
      <c r="AC34" s="79">
        <f t="shared" si="32"/>
        <v>7.854559561721036</v>
      </c>
      <c r="AI34" s="112"/>
      <c r="AJ34" s="63"/>
      <c r="AO34" s="36">
        <v>6</v>
      </c>
      <c r="AP34" s="135">
        <f t="shared" si="19"/>
        <v>2.1</v>
      </c>
      <c r="AQ34" s="38">
        <f t="shared" si="25"/>
        <v>2.1</v>
      </c>
      <c r="AR34" s="9">
        <f t="shared" si="26"/>
        <v>2.19</v>
      </c>
      <c r="AS34" s="38">
        <f t="shared" si="27"/>
        <v>2.19</v>
      </c>
      <c r="AT34" s="9">
        <f t="shared" si="27"/>
        <v>2.19</v>
      </c>
      <c r="AU34" s="38">
        <f t="shared" si="27"/>
        <v>2.19</v>
      </c>
      <c r="AV34" s="9">
        <f t="shared" si="27"/>
        <v>2.59</v>
      </c>
      <c r="AW34" s="79">
        <f t="shared" si="27"/>
        <v>3.880096252033455</v>
      </c>
      <c r="AX34" s="61"/>
    </row>
    <row r="35" spans="5:50">
      <c r="E35" s="36">
        <v>7</v>
      </c>
      <c r="F35" s="75">
        <f t="shared" si="21"/>
        <v>7</v>
      </c>
      <c r="G35" s="18">
        <f t="shared" si="22"/>
        <v>7</v>
      </c>
      <c r="H35" s="9">
        <f t="shared" si="22"/>
        <v>10</v>
      </c>
      <c r="I35" s="18">
        <f t="shared" si="22"/>
        <v>10</v>
      </c>
      <c r="J35" s="18">
        <f t="shared" si="22"/>
        <v>10</v>
      </c>
      <c r="K35" s="18">
        <f t="shared" si="22"/>
        <v>10</v>
      </c>
      <c r="L35" s="18">
        <f t="shared" si="22"/>
        <v>10</v>
      </c>
      <c r="M35" s="9">
        <f t="shared" si="22"/>
        <v>14.538092351309963</v>
      </c>
      <c r="N35" s="61"/>
      <c r="U35" s="36">
        <v>7</v>
      </c>
      <c r="V35" s="100">
        <f t="shared" si="23"/>
        <v>4.55</v>
      </c>
      <c r="W35" s="8">
        <f t="shared" ref="W35:AC35" si="33">V35+W10</f>
        <v>4.55</v>
      </c>
      <c r="X35" s="9">
        <f t="shared" si="33"/>
        <v>5.35</v>
      </c>
      <c r="Y35" s="8">
        <f t="shared" si="33"/>
        <v>5.35</v>
      </c>
      <c r="Z35" s="9">
        <f t="shared" si="33"/>
        <v>5.4499999999999993</v>
      </c>
      <c r="AA35" s="8">
        <f t="shared" si="33"/>
        <v>5.4499999999999993</v>
      </c>
      <c r="AB35" s="8">
        <f t="shared" si="33"/>
        <v>5.4499999999999993</v>
      </c>
      <c r="AC35" s="79">
        <f t="shared" si="33"/>
        <v>8.5151572338562147</v>
      </c>
      <c r="AI35" s="112"/>
      <c r="AJ35" s="63"/>
      <c r="AO35" s="36">
        <v>7</v>
      </c>
      <c r="AP35" s="135">
        <f t="shared" si="19"/>
        <v>2.1</v>
      </c>
      <c r="AQ35" s="38">
        <f t="shared" si="25"/>
        <v>2.1</v>
      </c>
      <c r="AR35" s="9">
        <f t="shared" si="26"/>
        <v>2.34</v>
      </c>
      <c r="AS35" s="38">
        <f t="shared" si="27"/>
        <v>2.34</v>
      </c>
      <c r="AT35" s="9">
        <f t="shared" si="27"/>
        <v>2.6399999999999997</v>
      </c>
      <c r="AU35" s="38">
        <f t="shared" si="27"/>
        <v>2.6399999999999997</v>
      </c>
      <c r="AV35" s="9">
        <f t="shared" si="27"/>
        <v>2.6399999999999997</v>
      </c>
      <c r="AW35" s="79">
        <f t="shared" si="27"/>
        <v>4.0014277053929881</v>
      </c>
      <c r="AX35" s="61"/>
    </row>
    <row r="36" spans="5:50">
      <c r="E36" s="36">
        <v>8</v>
      </c>
      <c r="F36" s="75">
        <f t="shared" si="21"/>
        <v>7</v>
      </c>
      <c r="G36" s="18">
        <f t="shared" si="22"/>
        <v>7</v>
      </c>
      <c r="H36" s="9">
        <f t="shared" si="22"/>
        <v>9.8000000000000007</v>
      </c>
      <c r="I36" s="18">
        <f t="shared" si="22"/>
        <v>9.8000000000000007</v>
      </c>
      <c r="J36" s="18">
        <f t="shared" si="22"/>
        <v>9.8000000000000007</v>
      </c>
      <c r="K36" s="18">
        <f t="shared" si="22"/>
        <v>9.8000000000000007</v>
      </c>
      <c r="L36" s="9">
        <f t="shared" si="22"/>
        <v>9.8000000000000007</v>
      </c>
      <c r="M36" s="9">
        <f t="shared" si="22"/>
        <v>12.791198161411062</v>
      </c>
      <c r="N36" s="61"/>
      <c r="U36" s="36">
        <v>8</v>
      </c>
      <c r="V36" s="100">
        <f t="shared" si="23"/>
        <v>4.55</v>
      </c>
      <c r="W36" s="8">
        <f t="shared" ref="W36:AC36" si="34">V36+W11</f>
        <v>4.55</v>
      </c>
      <c r="X36" s="9">
        <f t="shared" si="34"/>
        <v>6.05</v>
      </c>
      <c r="Y36" s="8">
        <f t="shared" si="34"/>
        <v>6.05</v>
      </c>
      <c r="Z36" s="9">
        <f t="shared" si="34"/>
        <v>6.25</v>
      </c>
      <c r="AA36" s="8">
        <f t="shared" si="34"/>
        <v>6.25</v>
      </c>
      <c r="AB36" s="8">
        <f t="shared" si="34"/>
        <v>6.25</v>
      </c>
      <c r="AC36" s="79">
        <f t="shared" si="34"/>
        <v>8.2703407010216416</v>
      </c>
      <c r="AI36" s="112"/>
      <c r="AJ36" s="63"/>
      <c r="AO36" s="36">
        <v>8</v>
      </c>
      <c r="AP36" s="135">
        <f t="shared" si="19"/>
        <v>2.1</v>
      </c>
      <c r="AQ36" s="38">
        <f t="shared" si="25"/>
        <v>2.1</v>
      </c>
      <c r="AR36" s="9">
        <f t="shared" si="26"/>
        <v>2.5499999999999998</v>
      </c>
      <c r="AS36" s="38">
        <f t="shared" si="27"/>
        <v>2.5499999999999998</v>
      </c>
      <c r="AT36" s="9">
        <f t="shared" si="27"/>
        <v>3.05</v>
      </c>
      <c r="AU36" s="38">
        <f t="shared" si="27"/>
        <v>3.05</v>
      </c>
      <c r="AV36" s="38">
        <f t="shared" si="27"/>
        <v>3.05</v>
      </c>
      <c r="AW36" s="79">
        <f t="shared" si="27"/>
        <v>3.9473594484233181</v>
      </c>
      <c r="AX36" s="61"/>
    </row>
    <row r="37" spans="5:50">
      <c r="E37" s="36">
        <v>9</v>
      </c>
      <c r="F37" s="75">
        <f t="shared" si="21"/>
        <v>7</v>
      </c>
      <c r="G37" s="18">
        <f t="shared" si="22"/>
        <v>7</v>
      </c>
      <c r="H37" s="9">
        <f t="shared" si="22"/>
        <v>9.6</v>
      </c>
      <c r="I37" s="18">
        <f t="shared" si="22"/>
        <v>9.6</v>
      </c>
      <c r="J37" s="18">
        <f t="shared" si="22"/>
        <v>9.6</v>
      </c>
      <c r="K37" s="18">
        <f t="shared" si="22"/>
        <v>9.6</v>
      </c>
      <c r="L37" s="9">
        <f t="shared" si="22"/>
        <v>9.6</v>
      </c>
      <c r="M37" s="9">
        <f t="shared" si="22"/>
        <v>14.047019119794072</v>
      </c>
      <c r="N37" s="61"/>
      <c r="U37" s="36">
        <v>9</v>
      </c>
      <c r="V37" s="100">
        <f t="shared" si="23"/>
        <v>4.55</v>
      </c>
      <c r="W37" s="8">
        <f t="shared" ref="W37:AC37" si="35">V37+W12</f>
        <v>4.55</v>
      </c>
      <c r="X37" s="9">
        <f t="shared" si="35"/>
        <v>6.05</v>
      </c>
      <c r="Y37" s="8">
        <f t="shared" si="35"/>
        <v>6.05</v>
      </c>
      <c r="Z37" s="9">
        <f t="shared" si="35"/>
        <v>6.45</v>
      </c>
      <c r="AA37" s="8">
        <f t="shared" si="35"/>
        <v>6.45</v>
      </c>
      <c r="AB37" s="9">
        <f t="shared" si="35"/>
        <v>6.45</v>
      </c>
      <c r="AC37" s="79">
        <f t="shared" si="35"/>
        <v>9.4536437711980525</v>
      </c>
      <c r="AI37" s="112"/>
      <c r="AJ37" s="63"/>
      <c r="AO37" s="36">
        <v>9</v>
      </c>
      <c r="AP37" s="135">
        <f t="shared" si="19"/>
        <v>2.1</v>
      </c>
      <c r="AQ37" s="38">
        <f t="shared" si="25"/>
        <v>2.1</v>
      </c>
      <c r="AR37" s="9">
        <f t="shared" si="26"/>
        <v>2.5499999999999998</v>
      </c>
      <c r="AS37" s="38">
        <f t="shared" si="27"/>
        <v>2.5499999999999998</v>
      </c>
      <c r="AT37" s="9">
        <f t="shared" si="27"/>
        <v>3.05</v>
      </c>
      <c r="AU37" s="38">
        <f t="shared" si="27"/>
        <v>3.05</v>
      </c>
      <c r="AV37" s="9">
        <f t="shared" si="27"/>
        <v>3.05</v>
      </c>
      <c r="AW37" s="79">
        <f t="shared" si="27"/>
        <v>4.3841057359382214</v>
      </c>
      <c r="AX37" s="61"/>
    </row>
    <row r="38" spans="5:50">
      <c r="E38" s="36">
        <v>10</v>
      </c>
      <c r="F38" s="75">
        <f t="shared" si="21"/>
        <v>7</v>
      </c>
      <c r="G38" s="18">
        <f t="shared" si="22"/>
        <v>7</v>
      </c>
      <c r="H38" s="9">
        <f t="shared" si="22"/>
        <v>9.6</v>
      </c>
      <c r="I38" s="18">
        <f t="shared" si="22"/>
        <v>9.6</v>
      </c>
      <c r="J38" s="18">
        <f t="shared" si="22"/>
        <v>9.6</v>
      </c>
      <c r="K38" s="18">
        <f t="shared" si="22"/>
        <v>9.6</v>
      </c>
      <c r="L38" s="9">
        <f t="shared" si="22"/>
        <v>11.1</v>
      </c>
      <c r="M38" s="9">
        <f t="shared" si="22"/>
        <v>15.479099541856931</v>
      </c>
      <c r="N38" s="61"/>
      <c r="U38" s="36">
        <v>10</v>
      </c>
      <c r="V38" s="100">
        <f t="shared" si="23"/>
        <v>4.55</v>
      </c>
      <c r="W38" s="8">
        <f t="shared" ref="W38:AC38" si="36">V38+W13</f>
        <v>4.55</v>
      </c>
      <c r="X38" s="9">
        <f t="shared" si="36"/>
        <v>6.05</v>
      </c>
      <c r="Y38" s="8">
        <f t="shared" si="36"/>
        <v>6.05</v>
      </c>
      <c r="Z38" s="9">
        <f t="shared" si="36"/>
        <v>6.85</v>
      </c>
      <c r="AA38" s="8">
        <f t="shared" si="36"/>
        <v>6.85</v>
      </c>
      <c r="AB38" s="9">
        <f t="shared" si="36"/>
        <v>8.15</v>
      </c>
      <c r="AC38" s="79">
        <f t="shared" si="36"/>
        <v>11.107768947699938</v>
      </c>
      <c r="AI38" s="112"/>
      <c r="AJ38" s="63"/>
      <c r="AO38" s="36">
        <v>10</v>
      </c>
      <c r="AP38" s="135">
        <f t="shared" si="19"/>
        <v>2.1</v>
      </c>
      <c r="AQ38" s="38">
        <f t="shared" si="25"/>
        <v>2.1</v>
      </c>
      <c r="AR38" s="9">
        <f t="shared" si="26"/>
        <v>2.5499999999999998</v>
      </c>
      <c r="AS38" s="38">
        <f t="shared" si="27"/>
        <v>2.5499999999999998</v>
      </c>
      <c r="AT38" s="9">
        <f t="shared" si="27"/>
        <v>3.55</v>
      </c>
      <c r="AU38" s="38">
        <f t="shared" si="27"/>
        <v>3.55</v>
      </c>
      <c r="AV38" s="9">
        <f t="shared" si="27"/>
        <v>3.9499999999999997</v>
      </c>
      <c r="AW38" s="79">
        <f t="shared" si="27"/>
        <v>5.2637298625570788</v>
      </c>
      <c r="AX38" s="61"/>
    </row>
    <row r="39" spans="5:50">
      <c r="E39" s="36">
        <v>11</v>
      </c>
      <c r="F39" s="75">
        <f t="shared" si="21"/>
        <v>7</v>
      </c>
      <c r="G39" s="18">
        <f t="shared" si="22"/>
        <v>7</v>
      </c>
      <c r="H39" s="9">
        <f t="shared" si="22"/>
        <v>9.8000000000000007</v>
      </c>
      <c r="I39" s="18">
        <f t="shared" si="22"/>
        <v>9.8000000000000007</v>
      </c>
      <c r="J39" s="18">
        <f t="shared" si="22"/>
        <v>9.8000000000000007</v>
      </c>
      <c r="K39" s="18">
        <f t="shared" si="22"/>
        <v>9.8000000000000007</v>
      </c>
      <c r="L39" s="9">
        <f t="shared" si="22"/>
        <v>11.3</v>
      </c>
      <c r="M39" s="9">
        <f t="shared" si="22"/>
        <v>16.053341722972672</v>
      </c>
      <c r="N39" s="61"/>
      <c r="U39" s="36">
        <v>11</v>
      </c>
      <c r="V39" s="100">
        <f t="shared" si="23"/>
        <v>4.55</v>
      </c>
      <c r="W39" s="8">
        <f t="shared" ref="W39:AC39" si="37">V39+W14</f>
        <v>4.55</v>
      </c>
      <c r="X39" s="9">
        <f t="shared" si="37"/>
        <v>7.55</v>
      </c>
      <c r="Y39" s="8">
        <f t="shared" si="37"/>
        <v>7.55</v>
      </c>
      <c r="Z39" s="9">
        <f t="shared" si="37"/>
        <v>8.5500000000000007</v>
      </c>
      <c r="AA39" s="8">
        <f t="shared" si="37"/>
        <v>8.5500000000000007</v>
      </c>
      <c r="AB39" s="9">
        <f t="shared" si="37"/>
        <v>10.75</v>
      </c>
      <c r="AC39" s="79">
        <f t="shared" si="37"/>
        <v>13.960542809459255</v>
      </c>
      <c r="AI39" s="112"/>
      <c r="AJ39" s="63"/>
      <c r="AO39" s="36">
        <v>11</v>
      </c>
      <c r="AP39" s="135">
        <f t="shared" si="19"/>
        <v>2.1</v>
      </c>
      <c r="AQ39" s="38">
        <f t="shared" si="25"/>
        <v>2.1</v>
      </c>
      <c r="AR39" s="9">
        <f t="shared" si="26"/>
        <v>3</v>
      </c>
      <c r="AS39" s="38">
        <f t="shared" ref="AS39:AW48" si="38">AR39+AS14</f>
        <v>3</v>
      </c>
      <c r="AT39" s="9">
        <f t="shared" si="38"/>
        <v>4</v>
      </c>
      <c r="AU39" s="38">
        <f t="shared" si="38"/>
        <v>4</v>
      </c>
      <c r="AV39" s="9">
        <f t="shared" si="38"/>
        <v>4.8</v>
      </c>
      <c r="AW39" s="79">
        <f t="shared" si="38"/>
        <v>6.2260025168918007</v>
      </c>
      <c r="AX39" s="61"/>
    </row>
    <row r="40" spans="5:50">
      <c r="E40" s="36">
        <v>12</v>
      </c>
      <c r="F40" s="75">
        <f t="shared" si="21"/>
        <v>7</v>
      </c>
      <c r="G40" s="18">
        <f t="shared" si="22"/>
        <v>7</v>
      </c>
      <c r="H40" s="9">
        <f t="shared" si="22"/>
        <v>11.2</v>
      </c>
      <c r="I40" s="18">
        <f t="shared" si="22"/>
        <v>11.2</v>
      </c>
      <c r="J40" s="9">
        <f t="shared" si="22"/>
        <v>11.2</v>
      </c>
      <c r="K40" s="9">
        <f t="shared" si="22"/>
        <v>11.2</v>
      </c>
      <c r="L40" s="9">
        <f t="shared" si="22"/>
        <v>14.2</v>
      </c>
      <c r="M40" s="9">
        <f t="shared" si="22"/>
        <v>16.878228386471879</v>
      </c>
      <c r="N40" s="61"/>
      <c r="U40" s="36">
        <v>12</v>
      </c>
      <c r="V40" s="100">
        <f t="shared" si="23"/>
        <v>4.55</v>
      </c>
      <c r="W40" s="8">
        <f t="shared" ref="W40:AC40" si="39">V40+W15</f>
        <v>4.55</v>
      </c>
      <c r="X40" s="9">
        <f t="shared" si="39"/>
        <v>7.55</v>
      </c>
      <c r="Y40" s="8">
        <f t="shared" si="39"/>
        <v>7.55</v>
      </c>
      <c r="Z40" s="9">
        <f t="shared" si="39"/>
        <v>8.5500000000000007</v>
      </c>
      <c r="AA40" s="8">
        <f t="shared" si="39"/>
        <v>8.5500000000000007</v>
      </c>
      <c r="AB40" s="9">
        <f t="shared" si="39"/>
        <v>10.55</v>
      </c>
      <c r="AC40" s="79">
        <f t="shared" si="39"/>
        <v>12.35895197303415</v>
      </c>
      <c r="AI40" s="112"/>
      <c r="AJ40" s="63"/>
      <c r="AO40" s="36">
        <v>12</v>
      </c>
      <c r="AP40" s="135">
        <f t="shared" si="19"/>
        <v>2.1</v>
      </c>
      <c r="AQ40" s="38">
        <f t="shared" si="25"/>
        <v>2.1</v>
      </c>
      <c r="AR40" s="9">
        <f t="shared" si="26"/>
        <v>3.9000000000000004</v>
      </c>
      <c r="AS40" s="38">
        <f t="shared" si="38"/>
        <v>3.9000000000000004</v>
      </c>
      <c r="AT40" s="9">
        <f t="shared" si="38"/>
        <v>4.9000000000000004</v>
      </c>
      <c r="AU40" s="9">
        <f t="shared" si="38"/>
        <v>4.9000000000000004</v>
      </c>
      <c r="AV40" s="9">
        <f t="shared" si="38"/>
        <v>5.5</v>
      </c>
      <c r="AW40" s="79">
        <f t="shared" si="38"/>
        <v>6.3034685159415638</v>
      </c>
      <c r="AX40" s="61"/>
    </row>
    <row r="41" spans="5:50">
      <c r="E41" s="36">
        <v>13</v>
      </c>
      <c r="F41" s="75">
        <f t="shared" si="21"/>
        <v>7</v>
      </c>
      <c r="G41" s="18">
        <f t="shared" si="22"/>
        <v>7</v>
      </c>
      <c r="H41" s="9">
        <f t="shared" si="22"/>
        <v>11</v>
      </c>
      <c r="I41" s="18">
        <f t="shared" si="22"/>
        <v>11</v>
      </c>
      <c r="J41" s="9">
        <f t="shared" si="22"/>
        <v>12.4</v>
      </c>
      <c r="K41" s="9">
        <f t="shared" si="22"/>
        <v>13.9</v>
      </c>
      <c r="L41" s="9">
        <f t="shared" si="22"/>
        <v>14.9</v>
      </c>
      <c r="M41" s="9">
        <f t="shared" si="22"/>
        <v>15.491841880096921</v>
      </c>
      <c r="N41" s="61"/>
      <c r="U41" s="36">
        <v>13</v>
      </c>
      <c r="V41" s="100">
        <f t="shared" si="23"/>
        <v>4.55</v>
      </c>
      <c r="W41" s="8">
        <f t="shared" ref="W41:AC41" si="40">V41+W16</f>
        <v>4.55</v>
      </c>
      <c r="X41" s="9">
        <f t="shared" si="40"/>
        <v>7.85</v>
      </c>
      <c r="Y41" s="8">
        <f t="shared" si="40"/>
        <v>7.85</v>
      </c>
      <c r="Z41" s="9">
        <f t="shared" si="40"/>
        <v>8.85</v>
      </c>
      <c r="AA41" s="8">
        <f t="shared" si="40"/>
        <v>8.85</v>
      </c>
      <c r="AB41" s="9">
        <f t="shared" si="40"/>
        <v>10.85</v>
      </c>
      <c r="AC41" s="79">
        <f t="shared" si="40"/>
        <v>11.249746915585462</v>
      </c>
      <c r="AI41" s="112"/>
      <c r="AJ41" s="63"/>
      <c r="AO41" s="36">
        <v>13</v>
      </c>
      <c r="AP41" s="135">
        <f t="shared" si="19"/>
        <v>2.1</v>
      </c>
      <c r="AQ41" s="38">
        <f t="shared" si="25"/>
        <v>2.1</v>
      </c>
      <c r="AR41" s="9">
        <f t="shared" si="26"/>
        <v>3.5</v>
      </c>
      <c r="AS41" s="38">
        <f t="shared" si="38"/>
        <v>3.5</v>
      </c>
      <c r="AT41" s="9">
        <f t="shared" si="38"/>
        <v>4.4000000000000004</v>
      </c>
      <c r="AU41" s="9">
        <f t="shared" si="38"/>
        <v>4.8000000000000007</v>
      </c>
      <c r="AV41" s="9">
        <f t="shared" si="38"/>
        <v>4.8000000000000007</v>
      </c>
      <c r="AW41" s="79">
        <f t="shared" si="38"/>
        <v>4.977552564029077</v>
      </c>
      <c r="AX41" s="61"/>
    </row>
    <row r="42" spans="5:50">
      <c r="E42" s="36">
        <v>14</v>
      </c>
      <c r="F42" s="75">
        <f t="shared" si="21"/>
        <v>7</v>
      </c>
      <c r="G42" s="18">
        <f t="shared" si="22"/>
        <v>7</v>
      </c>
      <c r="H42" s="9">
        <f t="shared" si="22"/>
        <v>10.5</v>
      </c>
      <c r="I42" s="18">
        <f t="shared" si="22"/>
        <v>10.5</v>
      </c>
      <c r="J42" s="9">
        <f t="shared" si="22"/>
        <v>12.7</v>
      </c>
      <c r="K42" s="9">
        <f t="shared" si="22"/>
        <v>14.7</v>
      </c>
      <c r="L42" s="9">
        <f t="shared" si="22"/>
        <v>15.7</v>
      </c>
      <c r="M42" s="9">
        <f t="shared" si="22"/>
        <v>16.197756317390873</v>
      </c>
      <c r="N42" s="61"/>
      <c r="U42" s="36">
        <v>14</v>
      </c>
      <c r="V42" s="100">
        <f t="shared" si="23"/>
        <v>4.55</v>
      </c>
      <c r="W42" s="8">
        <f t="shared" ref="W42:AC42" si="41">V42+W17</f>
        <v>4.55</v>
      </c>
      <c r="X42" s="9">
        <f t="shared" si="41"/>
        <v>6.55</v>
      </c>
      <c r="Y42" s="8">
        <f t="shared" si="41"/>
        <v>6.55</v>
      </c>
      <c r="Z42" s="9">
        <f t="shared" si="41"/>
        <v>7.55</v>
      </c>
      <c r="AA42" s="8">
        <f t="shared" si="41"/>
        <v>7.55</v>
      </c>
      <c r="AB42" s="9">
        <f t="shared" si="41"/>
        <v>9.35</v>
      </c>
      <c r="AC42" s="79">
        <f t="shared" si="41"/>
        <v>9.6861988383748638</v>
      </c>
      <c r="AI42" s="112"/>
      <c r="AJ42" s="63"/>
      <c r="AO42" s="36">
        <v>14</v>
      </c>
      <c r="AP42" s="135">
        <f t="shared" si="19"/>
        <v>2.1</v>
      </c>
      <c r="AQ42" s="38">
        <f t="shared" si="25"/>
        <v>2.1</v>
      </c>
      <c r="AR42" s="9">
        <f t="shared" si="26"/>
        <v>2.9000000000000004</v>
      </c>
      <c r="AS42" s="38">
        <f t="shared" si="38"/>
        <v>2.9000000000000004</v>
      </c>
      <c r="AT42" s="9">
        <f t="shared" si="38"/>
        <v>3.9000000000000004</v>
      </c>
      <c r="AU42" s="9">
        <f t="shared" si="38"/>
        <v>4.5</v>
      </c>
      <c r="AV42" s="9">
        <f t="shared" si="38"/>
        <v>4.5</v>
      </c>
      <c r="AW42" s="79">
        <f t="shared" si="38"/>
        <v>4.6493268952172624</v>
      </c>
      <c r="AX42" s="61"/>
    </row>
    <row r="43" spans="5:50">
      <c r="E43" s="36">
        <v>15</v>
      </c>
      <c r="F43" s="75">
        <f t="shared" si="21"/>
        <v>7</v>
      </c>
      <c r="G43" s="18">
        <f t="shared" si="22"/>
        <v>7</v>
      </c>
      <c r="H43" s="9">
        <f t="shared" si="22"/>
        <v>10</v>
      </c>
      <c r="I43" s="18">
        <f t="shared" si="22"/>
        <v>10</v>
      </c>
      <c r="J43" s="9">
        <f t="shared" si="22"/>
        <v>12.8</v>
      </c>
      <c r="K43" s="9">
        <f t="shared" si="22"/>
        <v>13.8</v>
      </c>
      <c r="L43" s="9">
        <f t="shared" si="22"/>
        <v>15.3</v>
      </c>
      <c r="M43" s="9">
        <f t="shared" si="22"/>
        <v>15.407365642794989</v>
      </c>
      <c r="N43" s="61"/>
      <c r="U43" s="36">
        <v>15</v>
      </c>
      <c r="V43" s="100">
        <f t="shared" si="23"/>
        <v>4.55</v>
      </c>
      <c r="W43" s="8">
        <f t="shared" ref="W43:AC43" si="42">V43+W18</f>
        <v>4.55</v>
      </c>
      <c r="X43" s="9">
        <f t="shared" si="42"/>
        <v>5.55</v>
      </c>
      <c r="Y43" s="8">
        <f t="shared" si="42"/>
        <v>5.55</v>
      </c>
      <c r="Z43" s="9">
        <f t="shared" si="42"/>
        <v>6.05</v>
      </c>
      <c r="AA43" s="8">
        <f t="shared" si="42"/>
        <v>6.05</v>
      </c>
      <c r="AB43" s="9">
        <f t="shared" si="42"/>
        <v>9.15</v>
      </c>
      <c r="AC43" s="79">
        <f t="shared" si="42"/>
        <v>9.2225178227335292</v>
      </c>
      <c r="AI43" s="112"/>
      <c r="AJ43" s="63"/>
      <c r="AO43" s="36">
        <v>15</v>
      </c>
      <c r="AP43" s="135">
        <f t="shared" si="19"/>
        <v>2.1</v>
      </c>
      <c r="AQ43" s="38">
        <f t="shared" si="25"/>
        <v>2.1</v>
      </c>
      <c r="AR43" s="9">
        <f t="shared" si="26"/>
        <v>2.4</v>
      </c>
      <c r="AS43" s="38">
        <f t="shared" si="38"/>
        <v>2.4</v>
      </c>
      <c r="AT43" s="9">
        <f t="shared" si="38"/>
        <v>3.4</v>
      </c>
      <c r="AU43" s="9">
        <f t="shared" si="38"/>
        <v>3.4</v>
      </c>
      <c r="AV43" s="9">
        <f t="shared" si="38"/>
        <v>3.9</v>
      </c>
      <c r="AW43" s="79">
        <f t="shared" si="38"/>
        <v>3.9322096928384966</v>
      </c>
      <c r="AX43" s="61"/>
    </row>
    <row r="44" spans="5:50">
      <c r="E44" s="36">
        <v>16</v>
      </c>
      <c r="F44" s="75">
        <f t="shared" si="21"/>
        <v>7</v>
      </c>
      <c r="G44" s="9">
        <f t="shared" si="22"/>
        <v>7</v>
      </c>
      <c r="H44" s="9">
        <f t="shared" si="22"/>
        <v>9.8000000000000007</v>
      </c>
      <c r="I44" s="18">
        <f t="shared" si="22"/>
        <v>9.8000000000000007</v>
      </c>
      <c r="J44" s="9">
        <f t="shared" si="22"/>
        <v>11.100000000000001</v>
      </c>
      <c r="K44" s="9">
        <f t="shared" si="22"/>
        <v>11.100000000000001</v>
      </c>
      <c r="L44" s="9">
        <f t="shared" si="22"/>
        <v>14.100000000000001</v>
      </c>
      <c r="M44" s="9">
        <f t="shared" si="22"/>
        <v>17.293961193242968</v>
      </c>
      <c r="N44" s="61"/>
      <c r="U44" s="36">
        <v>16</v>
      </c>
      <c r="V44" s="100">
        <f t="shared" si="23"/>
        <v>4.55</v>
      </c>
      <c r="W44" s="9">
        <f t="shared" ref="W44:AC44" si="43">V44+W19</f>
        <v>4.55</v>
      </c>
      <c r="X44" s="9">
        <f t="shared" si="43"/>
        <v>5.55</v>
      </c>
      <c r="Y44" s="8">
        <f t="shared" si="43"/>
        <v>5.55</v>
      </c>
      <c r="Z44" s="9">
        <f t="shared" si="43"/>
        <v>6.05</v>
      </c>
      <c r="AA44" s="9">
        <f t="shared" si="43"/>
        <v>6.05</v>
      </c>
      <c r="AB44" s="9">
        <f t="shared" si="43"/>
        <v>10.25</v>
      </c>
      <c r="AC44" s="79">
        <f t="shared" si="43"/>
        <v>12.407292645950392</v>
      </c>
      <c r="AI44" s="112"/>
      <c r="AJ44" s="63"/>
      <c r="AO44" s="36">
        <v>16</v>
      </c>
      <c r="AP44" s="135">
        <f t="shared" si="19"/>
        <v>2.1</v>
      </c>
      <c r="AQ44" s="9">
        <f t="shared" si="25"/>
        <v>2.1</v>
      </c>
      <c r="AR44" s="9">
        <f t="shared" si="26"/>
        <v>2.4</v>
      </c>
      <c r="AS44" s="38">
        <f t="shared" si="38"/>
        <v>2.4</v>
      </c>
      <c r="AT44" s="9">
        <f t="shared" si="38"/>
        <v>3.4</v>
      </c>
      <c r="AU44" s="38">
        <f t="shared" si="38"/>
        <v>3.4</v>
      </c>
      <c r="AV44" s="9">
        <f t="shared" si="38"/>
        <v>4.5999999999999996</v>
      </c>
      <c r="AW44" s="79">
        <f t="shared" si="38"/>
        <v>5.5581883579728899</v>
      </c>
      <c r="AX44" s="61"/>
    </row>
    <row r="45" spans="5:50">
      <c r="E45" s="36">
        <v>17</v>
      </c>
      <c r="F45" s="75">
        <f t="shared" si="21"/>
        <v>7</v>
      </c>
      <c r="G45" s="9">
        <f t="shared" si="22"/>
        <v>11</v>
      </c>
      <c r="H45" s="9">
        <f t="shared" si="22"/>
        <v>14.8</v>
      </c>
      <c r="I45" s="18">
        <f t="shared" si="22"/>
        <v>14.8</v>
      </c>
      <c r="J45" s="9">
        <f t="shared" si="22"/>
        <v>15</v>
      </c>
      <c r="K45" s="9">
        <f t="shared" si="22"/>
        <v>15</v>
      </c>
      <c r="L45" s="9">
        <f t="shared" si="22"/>
        <v>18</v>
      </c>
      <c r="M45" s="9">
        <f t="shared" si="22"/>
        <v>20.870253771780554</v>
      </c>
      <c r="N45" s="61"/>
      <c r="U45" s="36">
        <v>17</v>
      </c>
      <c r="V45" s="100">
        <f t="shared" si="23"/>
        <v>4.55</v>
      </c>
      <c r="W45" s="9">
        <f t="shared" ref="W45:AC45" si="44">V45+W20</f>
        <v>7.55</v>
      </c>
      <c r="X45" s="9">
        <f t="shared" si="44"/>
        <v>8.85</v>
      </c>
      <c r="Y45" s="8">
        <f t="shared" si="44"/>
        <v>8.85</v>
      </c>
      <c r="Z45" s="9">
        <f t="shared" si="44"/>
        <v>9.5499999999999989</v>
      </c>
      <c r="AA45" s="9">
        <f t="shared" si="44"/>
        <v>12.049999999999999</v>
      </c>
      <c r="AB45" s="9">
        <f t="shared" si="44"/>
        <v>14.75</v>
      </c>
      <c r="AC45" s="79">
        <f t="shared" si="44"/>
        <v>16.688651404711209</v>
      </c>
      <c r="AI45" s="112"/>
      <c r="AJ45" s="63"/>
      <c r="AO45" s="36">
        <v>17</v>
      </c>
      <c r="AP45" s="135">
        <f t="shared" si="19"/>
        <v>2.1</v>
      </c>
      <c r="AQ45" s="9">
        <f t="shared" si="25"/>
        <v>2.8</v>
      </c>
      <c r="AR45" s="9">
        <f t="shared" si="26"/>
        <v>3.19</v>
      </c>
      <c r="AS45" s="38">
        <f t="shared" si="38"/>
        <v>3.19</v>
      </c>
      <c r="AT45" s="9">
        <f t="shared" si="38"/>
        <v>4.1899999999999995</v>
      </c>
      <c r="AU45" s="38">
        <f t="shared" si="38"/>
        <v>4.1899999999999995</v>
      </c>
      <c r="AV45" s="9">
        <f t="shared" si="38"/>
        <v>4.9899999999999993</v>
      </c>
      <c r="AW45" s="79">
        <f t="shared" si="38"/>
        <v>5.8510761315341657</v>
      </c>
      <c r="AX45" s="61"/>
    </row>
    <row r="46" spans="5:50">
      <c r="E46" s="36">
        <v>18</v>
      </c>
      <c r="F46" s="75">
        <f t="shared" si="21"/>
        <v>7</v>
      </c>
      <c r="G46" s="9">
        <f t="shared" si="22"/>
        <v>10.8</v>
      </c>
      <c r="H46" s="9">
        <f t="shared" si="22"/>
        <v>15</v>
      </c>
      <c r="I46" s="18">
        <f t="shared" si="22"/>
        <v>15</v>
      </c>
      <c r="J46" s="9">
        <f t="shared" si="22"/>
        <v>15.3</v>
      </c>
      <c r="K46" s="9">
        <f t="shared" si="22"/>
        <v>18.3</v>
      </c>
      <c r="L46" s="9">
        <f t="shared" si="22"/>
        <v>21.1</v>
      </c>
      <c r="M46" s="9">
        <f t="shared" si="22"/>
        <v>22.43467898304748</v>
      </c>
      <c r="N46" s="61"/>
      <c r="U46" s="36">
        <v>18</v>
      </c>
      <c r="V46" s="100">
        <f t="shared" si="23"/>
        <v>4.55</v>
      </c>
      <c r="W46" s="9">
        <f t="shared" ref="W46:AC46" si="45">V46+W21</f>
        <v>8.0500000000000007</v>
      </c>
      <c r="X46" s="9">
        <f t="shared" si="45"/>
        <v>11.350000000000001</v>
      </c>
      <c r="Y46" s="8">
        <f t="shared" si="45"/>
        <v>11.350000000000001</v>
      </c>
      <c r="Z46" s="9">
        <f t="shared" si="45"/>
        <v>12.250000000000002</v>
      </c>
      <c r="AA46" s="9">
        <f t="shared" si="45"/>
        <v>14.750000000000002</v>
      </c>
      <c r="AB46" s="9">
        <f t="shared" si="45"/>
        <v>17.450000000000003</v>
      </c>
      <c r="AC46" s="79">
        <f t="shared" si="45"/>
        <v>18.351480318835499</v>
      </c>
      <c r="AI46" s="112"/>
      <c r="AJ46" s="63"/>
      <c r="AO46" s="36">
        <v>18</v>
      </c>
      <c r="AP46" s="135">
        <f t="shared" si="19"/>
        <v>2.1</v>
      </c>
      <c r="AQ46" s="9">
        <f t="shared" si="25"/>
        <v>3.5</v>
      </c>
      <c r="AR46" s="9">
        <f t="shared" si="26"/>
        <v>4.49</v>
      </c>
      <c r="AS46" s="38">
        <f t="shared" si="38"/>
        <v>4.49</v>
      </c>
      <c r="AT46" s="9">
        <f t="shared" si="38"/>
        <v>5.79</v>
      </c>
      <c r="AU46" s="9">
        <f t="shared" si="38"/>
        <v>5.79</v>
      </c>
      <c r="AV46" s="9">
        <f t="shared" si="38"/>
        <v>6.59</v>
      </c>
      <c r="AW46" s="79">
        <f t="shared" si="38"/>
        <v>6.9904036949142432</v>
      </c>
      <c r="AX46" s="61"/>
    </row>
    <row r="47" spans="5:50">
      <c r="E47" s="36">
        <v>19</v>
      </c>
      <c r="F47" s="75">
        <f t="shared" si="21"/>
        <v>7</v>
      </c>
      <c r="G47" s="9">
        <f t="shared" si="22"/>
        <v>9.6999999999999993</v>
      </c>
      <c r="H47" s="9">
        <f t="shared" si="22"/>
        <v>14.7</v>
      </c>
      <c r="I47" s="18">
        <f t="shared" si="22"/>
        <v>14.7</v>
      </c>
      <c r="J47" s="9">
        <f t="shared" si="22"/>
        <v>15.299999999999999</v>
      </c>
      <c r="K47" s="9">
        <f t="shared" si="22"/>
        <v>18.299999999999997</v>
      </c>
      <c r="L47" s="9">
        <f t="shared" si="22"/>
        <v>20.499999999999996</v>
      </c>
      <c r="M47" s="9">
        <f t="shared" si="22"/>
        <v>21.257763799304449</v>
      </c>
      <c r="N47" s="61"/>
      <c r="U47" s="36">
        <v>19</v>
      </c>
      <c r="V47" s="100">
        <f t="shared" si="23"/>
        <v>4.55</v>
      </c>
      <c r="W47" s="9">
        <f t="shared" ref="W47:AC47" si="46">V47+W22</f>
        <v>7.85</v>
      </c>
      <c r="X47" s="9">
        <f t="shared" si="46"/>
        <v>11.85</v>
      </c>
      <c r="Y47" s="8">
        <f t="shared" si="46"/>
        <v>11.85</v>
      </c>
      <c r="Z47" s="9">
        <f t="shared" si="46"/>
        <v>13.049999999999999</v>
      </c>
      <c r="AA47" s="9">
        <f t="shared" si="46"/>
        <v>15.549999999999999</v>
      </c>
      <c r="AB47" s="9">
        <f t="shared" si="46"/>
        <v>15.549999999999999</v>
      </c>
      <c r="AC47" s="79">
        <f t="shared" si="46"/>
        <v>16.061815320444492</v>
      </c>
      <c r="AI47" s="112"/>
      <c r="AJ47" s="63"/>
      <c r="AO47" s="36">
        <v>19</v>
      </c>
      <c r="AP47" s="135">
        <f t="shared" si="19"/>
        <v>2.1</v>
      </c>
      <c r="AQ47" s="9">
        <f t="shared" si="25"/>
        <v>3.1</v>
      </c>
      <c r="AR47" s="9">
        <f t="shared" si="26"/>
        <v>4.3</v>
      </c>
      <c r="AS47" s="38">
        <f t="shared" si="38"/>
        <v>4.3</v>
      </c>
      <c r="AT47" s="9">
        <f t="shared" si="38"/>
        <v>6.1999999999999993</v>
      </c>
      <c r="AU47" s="9">
        <f t="shared" si="38"/>
        <v>6.6</v>
      </c>
      <c r="AV47" s="9">
        <f t="shared" si="38"/>
        <v>7.3</v>
      </c>
      <c r="AW47" s="79">
        <f t="shared" si="38"/>
        <v>7.5273291397913358</v>
      </c>
      <c r="AX47" s="61"/>
    </row>
    <row r="48" spans="5:50">
      <c r="E48" s="36">
        <v>20</v>
      </c>
      <c r="F48" s="75">
        <f t="shared" si="21"/>
        <v>7</v>
      </c>
      <c r="G48" s="9">
        <f t="shared" si="22"/>
        <v>7</v>
      </c>
      <c r="H48" s="9">
        <f t="shared" si="22"/>
        <v>13</v>
      </c>
      <c r="I48" s="18">
        <f t="shared" si="22"/>
        <v>13</v>
      </c>
      <c r="J48" s="9">
        <f t="shared" si="22"/>
        <v>16</v>
      </c>
      <c r="K48" s="18">
        <f t="shared" si="22"/>
        <v>16</v>
      </c>
      <c r="L48" s="9">
        <f t="shared" si="22"/>
        <v>16</v>
      </c>
      <c r="M48" s="9">
        <f t="shared" si="22"/>
        <v>19.605910514269326</v>
      </c>
      <c r="N48" s="61"/>
      <c r="U48" s="36">
        <v>20</v>
      </c>
      <c r="V48" s="100">
        <f t="shared" si="23"/>
        <v>4.55</v>
      </c>
      <c r="W48" s="9">
        <f t="shared" ref="W48:AC48" si="47">V48+W23</f>
        <v>4.55</v>
      </c>
      <c r="X48" s="9">
        <f t="shared" si="47"/>
        <v>10.050000000000001</v>
      </c>
      <c r="Y48" s="8">
        <f t="shared" si="47"/>
        <v>10.050000000000001</v>
      </c>
      <c r="Z48" s="9">
        <f t="shared" si="47"/>
        <v>11.450000000000001</v>
      </c>
      <c r="AA48" s="9">
        <f t="shared" si="47"/>
        <v>12.450000000000001</v>
      </c>
      <c r="AB48" s="8">
        <f t="shared" si="47"/>
        <v>12.450000000000001</v>
      </c>
      <c r="AC48" s="79">
        <f t="shared" si="47"/>
        <v>14.885534987352196</v>
      </c>
      <c r="AI48" s="112"/>
      <c r="AJ48" s="63"/>
      <c r="AO48" s="36">
        <v>20</v>
      </c>
      <c r="AP48" s="135">
        <f t="shared" si="19"/>
        <v>2.1</v>
      </c>
      <c r="AQ48" s="9">
        <f t="shared" si="25"/>
        <v>2.1</v>
      </c>
      <c r="AR48" s="9">
        <f t="shared" si="26"/>
        <v>3.75</v>
      </c>
      <c r="AS48" s="38">
        <f t="shared" si="38"/>
        <v>3.75</v>
      </c>
      <c r="AT48" s="9">
        <f t="shared" si="38"/>
        <v>5.85</v>
      </c>
      <c r="AU48" s="9">
        <f t="shared" si="38"/>
        <v>6.05</v>
      </c>
      <c r="AV48" s="9">
        <f t="shared" si="38"/>
        <v>6.75</v>
      </c>
      <c r="AW48" s="79">
        <f t="shared" si="38"/>
        <v>7.831773154280798</v>
      </c>
      <c r="AX48" s="61"/>
    </row>
    <row r="49" spans="5:50">
      <c r="E49" s="36">
        <v>21</v>
      </c>
      <c r="F49" s="75">
        <f t="shared" si="21"/>
        <v>7</v>
      </c>
      <c r="G49" s="18">
        <f t="shared" si="22"/>
        <v>7</v>
      </c>
      <c r="H49" s="9">
        <f t="shared" si="22"/>
        <v>14.3</v>
      </c>
      <c r="I49" s="18">
        <f t="shared" si="22"/>
        <v>14.3</v>
      </c>
      <c r="J49" s="9">
        <f t="shared" si="22"/>
        <v>18.2</v>
      </c>
      <c r="K49" s="18">
        <f t="shared" si="22"/>
        <v>18.2</v>
      </c>
      <c r="L49" s="18">
        <f t="shared" si="22"/>
        <v>18.2</v>
      </c>
      <c r="M49" s="9">
        <f t="shared" si="22"/>
        <v>21.191694257057833</v>
      </c>
      <c r="N49" s="61"/>
      <c r="U49" s="36">
        <v>21</v>
      </c>
      <c r="V49" s="100">
        <f t="shared" si="23"/>
        <v>4.55</v>
      </c>
      <c r="W49" s="8">
        <f t="shared" ref="W49:AC49" si="48">V49+W24</f>
        <v>4.55</v>
      </c>
      <c r="X49" s="9">
        <f t="shared" si="48"/>
        <v>9.5500000000000007</v>
      </c>
      <c r="Y49" s="8">
        <f t="shared" si="48"/>
        <v>9.5500000000000007</v>
      </c>
      <c r="Z49" s="9">
        <f t="shared" si="48"/>
        <v>11.05</v>
      </c>
      <c r="AA49" s="9">
        <f t="shared" si="48"/>
        <v>11.05</v>
      </c>
      <c r="AB49" s="8">
        <f t="shared" si="48"/>
        <v>11.05</v>
      </c>
      <c r="AC49" s="79">
        <f t="shared" si="48"/>
        <v>13.070675778195634</v>
      </c>
      <c r="AI49" s="112"/>
      <c r="AJ49" s="63"/>
      <c r="AO49" s="36">
        <v>21</v>
      </c>
      <c r="AP49" s="135">
        <f t="shared" si="19"/>
        <v>2.1</v>
      </c>
      <c r="AQ49" s="38">
        <f t="shared" si="25"/>
        <v>2.1</v>
      </c>
      <c r="AR49" s="9">
        <f t="shared" si="26"/>
        <v>3.6</v>
      </c>
      <c r="AS49" s="9">
        <f t="shared" ref="AS49:AW51" si="49">AR49+AS24</f>
        <v>3.6</v>
      </c>
      <c r="AT49" s="9">
        <f t="shared" si="49"/>
        <v>5.8000000000000007</v>
      </c>
      <c r="AU49" s="9">
        <f t="shared" si="49"/>
        <v>5.8000000000000007</v>
      </c>
      <c r="AV49" s="9">
        <f t="shared" si="49"/>
        <v>7.0000000000000009</v>
      </c>
      <c r="AW49" s="79">
        <f t="shared" si="49"/>
        <v>7.8975082771173506</v>
      </c>
      <c r="AX49" s="61"/>
    </row>
    <row r="50" spans="5:50">
      <c r="E50" s="36">
        <v>22</v>
      </c>
      <c r="F50" s="75">
        <f t="shared" si="21"/>
        <v>7</v>
      </c>
      <c r="G50" s="18">
        <f t="shared" si="22"/>
        <v>7</v>
      </c>
      <c r="H50" s="9">
        <f t="shared" si="22"/>
        <v>13</v>
      </c>
      <c r="I50" s="9">
        <f t="shared" si="22"/>
        <v>13</v>
      </c>
      <c r="J50" s="9">
        <f t="shared" si="22"/>
        <v>16.899999999999999</v>
      </c>
      <c r="K50" s="18">
        <f t="shared" si="22"/>
        <v>16.899999999999999</v>
      </c>
      <c r="L50" s="18">
        <f t="shared" si="22"/>
        <v>16.899999999999999</v>
      </c>
      <c r="M50" s="9">
        <f t="shared" si="22"/>
        <v>20.639054976181054</v>
      </c>
      <c r="N50" s="61"/>
      <c r="U50" s="36">
        <v>22</v>
      </c>
      <c r="V50" s="100">
        <f t="shared" si="23"/>
        <v>4.55</v>
      </c>
      <c r="W50" s="8">
        <f t="shared" ref="W50:AC50" si="50">V50+W25</f>
        <v>4.55</v>
      </c>
      <c r="X50" s="9">
        <f t="shared" si="50"/>
        <v>8.85</v>
      </c>
      <c r="Y50" s="9">
        <f t="shared" si="50"/>
        <v>9.4499999999999993</v>
      </c>
      <c r="Z50" s="9">
        <f t="shared" si="50"/>
        <v>10.549999999999999</v>
      </c>
      <c r="AA50" s="8">
        <f t="shared" si="50"/>
        <v>10.549999999999999</v>
      </c>
      <c r="AB50" s="8">
        <f t="shared" si="50"/>
        <v>10.549999999999999</v>
      </c>
      <c r="AC50" s="79">
        <f t="shared" si="50"/>
        <v>13.07546456105486</v>
      </c>
      <c r="AI50" s="112"/>
      <c r="AJ50" s="63"/>
      <c r="AO50" s="36">
        <v>22</v>
      </c>
      <c r="AP50" s="135">
        <f t="shared" si="19"/>
        <v>2.1</v>
      </c>
      <c r="AQ50" s="38">
        <f t="shared" si="25"/>
        <v>2.1</v>
      </c>
      <c r="AR50" s="9">
        <f t="shared" si="26"/>
        <v>3.3899999999999997</v>
      </c>
      <c r="AS50" s="9">
        <f t="shared" si="49"/>
        <v>3.7899999999999996</v>
      </c>
      <c r="AT50" s="9">
        <f t="shared" si="49"/>
        <v>5.4899999999999993</v>
      </c>
      <c r="AU50" s="38">
        <f t="shared" si="49"/>
        <v>5.4899999999999993</v>
      </c>
      <c r="AV50" s="9">
        <f t="shared" si="49"/>
        <v>5.9899999999999993</v>
      </c>
      <c r="AW50" s="79">
        <f t="shared" si="49"/>
        <v>7.111716492854316</v>
      </c>
      <c r="AX50" s="61"/>
    </row>
    <row r="51" spans="5:50" ht="15.75" thickBot="1">
      <c r="E51" s="37">
        <v>23</v>
      </c>
      <c r="F51" s="76">
        <f t="shared" si="21"/>
        <v>7</v>
      </c>
      <c r="G51" s="21">
        <f t="shared" si="22"/>
        <v>7</v>
      </c>
      <c r="H51" s="80">
        <f t="shared" si="22"/>
        <v>10.4</v>
      </c>
      <c r="I51" s="80">
        <f t="shared" si="22"/>
        <v>11.6</v>
      </c>
      <c r="J51" s="80">
        <f t="shared" si="22"/>
        <v>13.6</v>
      </c>
      <c r="K51" s="21">
        <f t="shared" si="22"/>
        <v>13.6</v>
      </c>
      <c r="L51" s="21">
        <f t="shared" si="22"/>
        <v>13.6</v>
      </c>
      <c r="M51" s="80">
        <f t="shared" si="22"/>
        <v>16.44506875514443</v>
      </c>
      <c r="N51" s="61"/>
      <c r="U51" s="37">
        <v>23</v>
      </c>
      <c r="V51" s="101">
        <f t="shared" si="23"/>
        <v>4.55</v>
      </c>
      <c r="W51" s="12">
        <f t="shared" ref="W51:AC51" si="51">V51+W26</f>
        <v>4.55</v>
      </c>
      <c r="X51" s="80">
        <f t="shared" si="51"/>
        <v>7.65</v>
      </c>
      <c r="Y51" s="80">
        <f t="shared" si="51"/>
        <v>8.0500000000000007</v>
      </c>
      <c r="Z51" s="80">
        <f t="shared" si="51"/>
        <v>9.0500000000000007</v>
      </c>
      <c r="AA51" s="12">
        <f t="shared" si="51"/>
        <v>9.0500000000000007</v>
      </c>
      <c r="AB51" s="12">
        <f t="shared" si="51"/>
        <v>9.0500000000000007</v>
      </c>
      <c r="AC51" s="81">
        <f t="shared" si="51"/>
        <v>10.971640724903267</v>
      </c>
      <c r="AI51" s="112"/>
      <c r="AJ51" s="63"/>
      <c r="AO51" s="37">
        <v>23</v>
      </c>
      <c r="AP51" s="136">
        <f t="shared" si="19"/>
        <v>2.1</v>
      </c>
      <c r="AQ51" s="44">
        <f t="shared" si="25"/>
        <v>2.1</v>
      </c>
      <c r="AR51" s="80">
        <f t="shared" si="26"/>
        <v>3.0300000000000002</v>
      </c>
      <c r="AS51" s="80">
        <f t="shared" si="49"/>
        <v>3.33</v>
      </c>
      <c r="AT51" s="80">
        <f t="shared" si="49"/>
        <v>4.33</v>
      </c>
      <c r="AU51" s="44">
        <f t="shared" si="49"/>
        <v>4.33</v>
      </c>
      <c r="AV51" s="80">
        <f t="shared" si="49"/>
        <v>4.33</v>
      </c>
      <c r="AW51" s="81">
        <f t="shared" si="49"/>
        <v>5.1835206265433289</v>
      </c>
      <c r="AX51" s="61"/>
    </row>
  </sheetData>
  <sheetProtection sheet="1"/>
  <mergeCells count="11">
    <mergeCell ref="B1:D1"/>
    <mergeCell ref="AK1:AN1"/>
    <mergeCell ref="R1:T1"/>
    <mergeCell ref="F1:M1"/>
    <mergeCell ref="BN1:BY2"/>
    <mergeCell ref="BI1:BK1"/>
    <mergeCell ref="AY1:BA1"/>
    <mergeCell ref="V1:AC1"/>
    <mergeCell ref="AE1:AG1"/>
    <mergeCell ref="AP1:AW1"/>
    <mergeCell ref="BC1:BE1"/>
  </mergeCells>
  <phoneticPr fontId="1" type="noConversion"/>
  <conditionalFormatting sqref="V3:AC26 F3:N26 AP3:AW26">
    <cfRule type="cellIs" dxfId="1" priority="1" stopIfTrue="1" operator="notEqual">
      <formula>0</formula>
    </cfRule>
  </conditionalFormatting>
  <pageMargins left="0.7" right="0.7" top="0.75" bottom="0.75" header="0.3" footer="0.3"/>
  <pageSetup paperSize="9" orientation="portrait" horizontalDpi="4294967293" verticalDpi="0" r:id="rId1"/>
  <cellWatches>
    <cellWatch r="BN1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Z51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5"/>
  <cols>
    <col min="1" max="1" width="5.42578125" style="4" bestFit="1" customWidth="1"/>
    <col min="2" max="2" width="8.28515625" style="4" bestFit="1" customWidth="1"/>
    <col min="3" max="3" width="6" style="4" bestFit="1" customWidth="1"/>
    <col min="4" max="4" width="7.140625" style="4" bestFit="1" customWidth="1"/>
    <col min="5" max="5" width="3.42578125" style="4" bestFit="1" customWidth="1"/>
    <col min="6" max="6" width="7.7109375" style="4" bestFit="1" customWidth="1"/>
    <col min="7" max="7" width="7.42578125" style="4" bestFit="1" customWidth="1"/>
    <col min="8" max="8" width="10.140625" style="4" bestFit="1" customWidth="1"/>
    <col min="9" max="9" width="9.28515625" style="4" bestFit="1" customWidth="1"/>
    <col min="10" max="10" width="10" style="4" bestFit="1" customWidth="1"/>
    <col min="11" max="11" width="11.28515625" style="4" bestFit="1" customWidth="1"/>
    <col min="12" max="12" width="8.7109375" style="4" bestFit="1" customWidth="1"/>
    <col min="13" max="13" width="6" style="4" bestFit="1" customWidth="1"/>
    <col min="14" max="14" width="5.7109375" style="25" customWidth="1"/>
    <col min="15" max="15" width="1.7109375" style="163" customWidth="1"/>
    <col min="16" max="16" width="5.7109375" style="25" customWidth="1"/>
    <col min="17" max="17" width="33.140625" style="4" bestFit="1" customWidth="1"/>
    <col min="18" max="18" width="19.140625" style="4" bestFit="1" customWidth="1"/>
    <col min="19" max="19" width="18.85546875" style="4" customWidth="1"/>
    <col min="20" max="20" width="18.28515625" style="4" customWidth="1"/>
    <col min="21" max="21" width="3.42578125" style="39" bestFit="1" customWidth="1"/>
    <col min="22" max="22" width="7.7109375" style="40" bestFit="1" customWidth="1"/>
    <col min="23" max="23" width="7.42578125" style="4" bestFit="1" customWidth="1"/>
    <col min="24" max="24" width="10.140625" style="4" bestFit="1" customWidth="1"/>
    <col min="25" max="25" width="9.28515625" style="4" bestFit="1" customWidth="1"/>
    <col min="26" max="26" width="10" style="4" bestFit="1" customWidth="1"/>
    <col min="27" max="27" width="11.28515625" style="4" bestFit="1" customWidth="1"/>
    <col min="28" max="28" width="8.7109375" style="4" bestFit="1" customWidth="1"/>
    <col min="29" max="29" width="6" style="4" bestFit="1" customWidth="1"/>
    <col min="30" max="30" width="9.85546875" style="25" bestFit="1" customWidth="1"/>
    <col min="31" max="31" width="8.5703125" style="4" bestFit="1" customWidth="1"/>
    <col min="32" max="32" width="6" style="4" bestFit="1" customWidth="1"/>
    <col min="33" max="33" width="7.140625" style="4" bestFit="1" customWidth="1"/>
    <col min="34" max="34" width="5.7109375" style="4" customWidth="1"/>
    <col min="35" max="35" width="1.7109375" style="108" customWidth="1"/>
    <col min="36" max="36" width="5.7109375" style="4" customWidth="1"/>
    <col min="37" max="37" width="33.140625" bestFit="1" customWidth="1"/>
    <col min="38" max="38" width="21.7109375" customWidth="1"/>
    <col min="39" max="39" width="19.28515625" customWidth="1"/>
    <col min="40" max="40" width="17.5703125" customWidth="1"/>
    <col min="41" max="41" width="5.5703125" customWidth="1"/>
    <col min="42" max="42" width="7.7109375" bestFit="1" customWidth="1"/>
    <col min="43" max="43" width="7.42578125" bestFit="1" customWidth="1"/>
    <col min="44" max="44" width="10.140625" customWidth="1"/>
    <col min="45" max="45" width="9.28515625" bestFit="1" customWidth="1"/>
    <col min="46" max="46" width="10" bestFit="1" customWidth="1"/>
    <col min="47" max="47" width="11.140625" bestFit="1" customWidth="1"/>
    <col min="48" max="48" width="8.7109375" bestFit="1" customWidth="1"/>
    <col min="49" max="49" width="6" bestFit="1" customWidth="1"/>
    <col min="50" max="50" width="5.85546875" style="133" customWidth="1"/>
    <col min="51" max="53" width="9" customWidth="1"/>
    <col min="54" max="54" width="6" bestFit="1" customWidth="1"/>
    <col min="55" max="55" width="12.85546875" bestFit="1" customWidth="1"/>
    <col min="56" max="56" width="12.5703125" customWidth="1"/>
    <col min="57" max="57" width="6" bestFit="1" customWidth="1"/>
    <col min="58" max="58" width="5.7109375" style="63" customWidth="1"/>
    <col min="59" max="59" width="1.7109375" style="112" customWidth="1"/>
    <col min="60" max="60" width="5.7109375" style="63" customWidth="1"/>
    <col min="61" max="63" width="12.140625" style="4" customWidth="1"/>
    <col min="64" max="64" width="5.7109375" customWidth="1"/>
    <col min="65" max="65" width="1.7109375" style="112" customWidth="1"/>
    <col min="66" max="77" width="9.140625" customWidth="1"/>
    <col min="78" max="78" width="1.7109375" style="112" customWidth="1"/>
  </cols>
  <sheetData>
    <row r="1" spans="1:78" s="2" customFormat="1" ht="57" customHeight="1" thickBot="1">
      <c r="A1" s="5"/>
      <c r="B1" s="206" t="s">
        <v>25</v>
      </c>
      <c r="C1" s="207"/>
      <c r="D1" s="208"/>
      <c r="E1" s="3"/>
      <c r="F1" s="206" t="s">
        <v>28</v>
      </c>
      <c r="G1" s="207"/>
      <c r="H1" s="207"/>
      <c r="I1" s="207"/>
      <c r="J1" s="207"/>
      <c r="K1" s="207"/>
      <c r="L1" s="207"/>
      <c r="M1" s="208"/>
      <c r="N1" s="113"/>
      <c r="O1" s="159"/>
      <c r="P1" s="113"/>
      <c r="Q1" s="168"/>
      <c r="R1" s="212" t="s">
        <v>11</v>
      </c>
      <c r="S1" s="213"/>
      <c r="T1" s="214"/>
      <c r="U1" s="158"/>
      <c r="V1" s="212" t="s">
        <v>12</v>
      </c>
      <c r="W1" s="213"/>
      <c r="X1" s="213"/>
      <c r="Y1" s="213"/>
      <c r="Z1" s="213"/>
      <c r="AA1" s="213"/>
      <c r="AB1" s="213"/>
      <c r="AC1" s="214"/>
      <c r="AD1" s="113"/>
      <c r="AE1" s="212">
        <v>2020</v>
      </c>
      <c r="AF1" s="213"/>
      <c r="AG1" s="214"/>
      <c r="AH1" s="62"/>
      <c r="AI1" s="109"/>
      <c r="AJ1" s="62"/>
      <c r="AK1" s="209" t="s">
        <v>29</v>
      </c>
      <c r="AL1" s="210"/>
      <c r="AM1" s="210"/>
      <c r="AN1" s="211"/>
      <c r="AO1" s="122"/>
      <c r="AP1" s="209" t="s">
        <v>16</v>
      </c>
      <c r="AQ1" s="210"/>
      <c r="AR1" s="210"/>
      <c r="AS1" s="210"/>
      <c r="AT1" s="210"/>
      <c r="AU1" s="210"/>
      <c r="AV1" s="210"/>
      <c r="AW1" s="211"/>
      <c r="AX1" s="113"/>
      <c r="AY1" s="209" t="s">
        <v>30</v>
      </c>
      <c r="AZ1" s="210"/>
      <c r="BA1" s="224"/>
      <c r="BC1" s="225" t="s">
        <v>31</v>
      </c>
      <c r="BD1" s="226"/>
      <c r="BE1" s="227"/>
      <c r="BF1" s="183"/>
      <c r="BG1" s="195"/>
      <c r="BH1" s="183"/>
      <c r="BI1" s="221" t="s">
        <v>37</v>
      </c>
      <c r="BJ1" s="222"/>
      <c r="BK1" s="223"/>
      <c r="BM1" s="110"/>
      <c r="BN1" s="215" t="s">
        <v>32</v>
      </c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7"/>
      <c r="BZ1" s="110"/>
    </row>
    <row r="2" spans="1:78" s="2" customFormat="1" ht="37.5" customHeight="1" thickBot="1">
      <c r="A2" s="68" t="s">
        <v>27</v>
      </c>
      <c r="B2" s="22" t="s">
        <v>10</v>
      </c>
      <c r="C2" s="23" t="s">
        <v>0</v>
      </c>
      <c r="D2" s="24" t="s">
        <v>1</v>
      </c>
      <c r="E2" s="3"/>
      <c r="F2" s="60" t="s">
        <v>9</v>
      </c>
      <c r="G2" s="60" t="s">
        <v>35</v>
      </c>
      <c r="H2" s="60" t="s">
        <v>4</v>
      </c>
      <c r="I2" s="60" t="s">
        <v>20</v>
      </c>
      <c r="J2" s="60" t="s">
        <v>5</v>
      </c>
      <c r="K2" s="60" t="s">
        <v>6</v>
      </c>
      <c r="L2" s="60" t="s">
        <v>21</v>
      </c>
      <c r="M2" s="60" t="s">
        <v>22</v>
      </c>
      <c r="N2" s="114"/>
      <c r="O2" s="160"/>
      <c r="P2" s="114"/>
      <c r="Q2" s="7" t="s">
        <v>2</v>
      </c>
      <c r="R2" s="65" t="s">
        <v>14</v>
      </c>
      <c r="S2" s="65" t="s">
        <v>13</v>
      </c>
      <c r="T2" s="65" t="s">
        <v>15</v>
      </c>
      <c r="U2" s="167"/>
      <c r="V2" s="7" t="s">
        <v>9</v>
      </c>
      <c r="W2" s="7" t="s">
        <v>35</v>
      </c>
      <c r="X2" s="7" t="s">
        <v>4</v>
      </c>
      <c r="Y2" s="7" t="s">
        <v>20</v>
      </c>
      <c r="Z2" s="7" t="s">
        <v>5</v>
      </c>
      <c r="AA2" s="7" t="s">
        <v>6</v>
      </c>
      <c r="AB2" s="7" t="s">
        <v>21</v>
      </c>
      <c r="AC2" s="7" t="s">
        <v>22</v>
      </c>
      <c r="AD2" s="167"/>
      <c r="AE2" s="7" t="s">
        <v>8</v>
      </c>
      <c r="AF2" s="7" t="s">
        <v>0</v>
      </c>
      <c r="AG2" s="53" t="s">
        <v>1</v>
      </c>
      <c r="AI2" s="110"/>
      <c r="AK2" s="66" t="s">
        <v>2</v>
      </c>
      <c r="AL2" s="43" t="s">
        <v>33</v>
      </c>
      <c r="AM2" s="43" t="s">
        <v>34</v>
      </c>
      <c r="AN2" s="67" t="s">
        <v>17</v>
      </c>
      <c r="AO2" s="122"/>
      <c r="AP2" s="43" t="s">
        <v>9</v>
      </c>
      <c r="AQ2" s="43" t="s">
        <v>35</v>
      </c>
      <c r="AR2" s="43" t="s">
        <v>4</v>
      </c>
      <c r="AS2" s="43" t="s">
        <v>20</v>
      </c>
      <c r="AT2" s="43" t="s">
        <v>5</v>
      </c>
      <c r="AU2" s="43" t="s">
        <v>6</v>
      </c>
      <c r="AV2" s="43" t="s">
        <v>21</v>
      </c>
      <c r="AW2" s="43" t="s">
        <v>22</v>
      </c>
      <c r="AX2" s="114"/>
      <c r="AY2" s="43" t="s">
        <v>39</v>
      </c>
      <c r="AZ2" s="132" t="s">
        <v>0</v>
      </c>
      <c r="BA2" s="142" t="s">
        <v>1</v>
      </c>
      <c r="BC2" s="185" t="s">
        <v>38</v>
      </c>
      <c r="BD2" s="185" t="s">
        <v>23</v>
      </c>
      <c r="BE2" s="185" t="s">
        <v>24</v>
      </c>
      <c r="BF2" s="114"/>
      <c r="BG2" s="160"/>
      <c r="BH2" s="114"/>
      <c r="BI2" s="156">
        <v>2012</v>
      </c>
      <c r="BJ2" s="156">
        <v>2020</v>
      </c>
      <c r="BK2" s="156">
        <v>2050</v>
      </c>
      <c r="BM2" s="110"/>
      <c r="BN2" s="218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20"/>
      <c r="BZ2" s="110"/>
    </row>
    <row r="3" spans="1:78">
      <c r="A3" s="33">
        <v>0</v>
      </c>
      <c r="B3" s="26">
        <v>41.842777819108427</v>
      </c>
      <c r="C3" s="27">
        <v>12.888539988455678</v>
      </c>
      <c r="D3" s="28">
        <v>54.731317807564103</v>
      </c>
      <c r="F3" s="16">
        <v>5.7</v>
      </c>
      <c r="G3" s="17">
        <v>0</v>
      </c>
      <c r="H3" s="17">
        <v>1.1000000000000001</v>
      </c>
      <c r="I3" s="17">
        <v>0.3</v>
      </c>
      <c r="J3" s="17">
        <v>0.6</v>
      </c>
      <c r="K3" s="17">
        <v>0</v>
      </c>
      <c r="L3" s="17">
        <v>0</v>
      </c>
      <c r="M3" s="71">
        <f>$C$3-(SUM(F3:L3))</f>
        <v>5.1885399884556778</v>
      </c>
      <c r="N3" s="61"/>
      <c r="O3" s="161"/>
      <c r="P3" s="61"/>
      <c r="Q3" s="92" t="s">
        <v>3</v>
      </c>
      <c r="R3" s="15">
        <v>0.65</v>
      </c>
      <c r="S3" s="15">
        <f>F3</f>
        <v>5.7</v>
      </c>
      <c r="T3" s="47">
        <f>R3*S3</f>
        <v>3.7050000000000001</v>
      </c>
      <c r="U3" s="25"/>
      <c r="V3" s="45">
        <f>$T$3</f>
        <v>3.7050000000000001</v>
      </c>
      <c r="W3" s="46">
        <v>0</v>
      </c>
      <c r="X3" s="46">
        <v>0</v>
      </c>
      <c r="Y3" s="46">
        <f>0.5*I3</f>
        <v>0.15</v>
      </c>
      <c r="Z3" s="46">
        <v>0.6</v>
      </c>
      <c r="AA3" s="46">
        <v>0</v>
      </c>
      <c r="AB3" s="46">
        <v>0</v>
      </c>
      <c r="AC3" s="47">
        <f>M3*$R$10</f>
        <v>3.5044881522026348</v>
      </c>
      <c r="AE3" s="102">
        <f t="shared" ref="AE3:AE26" si="0">B3*$R$15*BJ3</f>
        <v>33.47422225528674</v>
      </c>
      <c r="AF3" s="15">
        <f t="shared" ref="AF3:AF26" si="1">SUM(V3:AC3)</f>
        <v>7.9594881522026348</v>
      </c>
      <c r="AG3" s="10">
        <f>AE3+AF3</f>
        <v>41.433710407489372</v>
      </c>
      <c r="AH3" s="1"/>
      <c r="AI3" s="111"/>
      <c r="AJ3" s="1"/>
      <c r="AK3" s="197" t="s">
        <v>3</v>
      </c>
      <c r="AL3" s="143">
        <v>0.3</v>
      </c>
      <c r="AM3" s="42">
        <f>S3</f>
        <v>5.7</v>
      </c>
      <c r="AN3" s="54">
        <f>AL3*AM3</f>
        <v>1.71</v>
      </c>
      <c r="AO3" s="115"/>
      <c r="AP3" s="143">
        <f>$AN$3</f>
        <v>1.71</v>
      </c>
      <c r="AQ3" s="147">
        <v>0</v>
      </c>
      <c r="AR3" s="148">
        <f>X3*$AL$5</f>
        <v>0</v>
      </c>
      <c r="AS3" s="147">
        <v>0.2</v>
      </c>
      <c r="AT3" s="148">
        <v>0.4</v>
      </c>
      <c r="AU3" s="148">
        <v>0</v>
      </c>
      <c r="AV3" s="148">
        <v>0</v>
      </c>
      <c r="AW3" s="54">
        <f>$AL$10*M3</f>
        <v>1.5565619965367032</v>
      </c>
      <c r="AX3" s="123"/>
      <c r="AY3" s="143">
        <f t="shared" ref="AY3:AY26" si="2">B3*$AL$15*BK3</f>
        <v>8.3685555638216851</v>
      </c>
      <c r="AZ3" s="42">
        <f t="shared" ref="AZ3:AZ26" si="3">SUM(AP3:AW3)</f>
        <v>3.8665619965367033</v>
      </c>
      <c r="BA3" s="144">
        <f>AY3+AZ3</f>
        <v>12.235117560358388</v>
      </c>
      <c r="BC3" s="187">
        <v>8.3685555638216851</v>
      </c>
      <c r="BD3" s="188">
        <v>26.558812472279666</v>
      </c>
      <c r="BE3" s="189">
        <f>SUM(AZ3+BD3)</f>
        <v>30.425374468816369</v>
      </c>
      <c r="BF3" s="184"/>
      <c r="BG3" s="196"/>
      <c r="BH3" s="184"/>
      <c r="BI3" s="178">
        <v>1</v>
      </c>
      <c r="BJ3" s="178">
        <v>1</v>
      </c>
      <c r="BK3" s="178">
        <v>1</v>
      </c>
    </row>
    <row r="4" spans="1:78">
      <c r="A4" s="34">
        <v>1</v>
      </c>
      <c r="B4" s="29">
        <v>25.259922304947423</v>
      </c>
      <c r="C4" s="19">
        <v>8.9728398929150774</v>
      </c>
      <c r="D4" s="30">
        <v>34.232762197862499</v>
      </c>
      <c r="F4" s="75">
        <v>5.7</v>
      </c>
      <c r="G4" s="18">
        <v>0</v>
      </c>
      <c r="H4" s="18">
        <v>0</v>
      </c>
      <c r="I4" s="18">
        <v>0.2</v>
      </c>
      <c r="J4" s="18">
        <v>0</v>
      </c>
      <c r="K4" s="18">
        <v>0</v>
      </c>
      <c r="L4" s="18">
        <v>0</v>
      </c>
      <c r="M4" s="72">
        <f>$C$4-(SUM(F4:L4))</f>
        <v>3.0728398929150771</v>
      </c>
      <c r="N4" s="61"/>
      <c r="O4" s="161"/>
      <c r="P4" s="61"/>
      <c r="Q4" s="93" t="s">
        <v>35</v>
      </c>
      <c r="R4" s="8">
        <v>0.69</v>
      </c>
      <c r="S4" s="85">
        <f>0.2*$R$16</f>
        <v>6</v>
      </c>
      <c r="T4" s="86">
        <f t="shared" ref="T4:T9" si="4">R4*S4</f>
        <v>4.1399999999999997</v>
      </c>
      <c r="U4" s="25"/>
      <c r="V4" s="97">
        <f t="shared" ref="V4:V26" si="5">$T$3</f>
        <v>3.7050000000000001</v>
      </c>
      <c r="W4" s="48">
        <v>0</v>
      </c>
      <c r="X4" s="48">
        <v>0</v>
      </c>
      <c r="Y4" s="48">
        <f t="shared" ref="Y4:Y26" si="6">0.5*I4</f>
        <v>0.1</v>
      </c>
      <c r="Z4" s="48">
        <v>0.1</v>
      </c>
      <c r="AA4" s="48">
        <v>0</v>
      </c>
      <c r="AB4" s="48">
        <v>0</v>
      </c>
      <c r="AC4" s="86">
        <f t="shared" ref="AC4:AC26" si="7">M4*$R$10</f>
        <v>2.0754838591003546</v>
      </c>
      <c r="AE4" s="100">
        <f t="shared" si="0"/>
        <v>20.207937843957939</v>
      </c>
      <c r="AF4" s="8">
        <f t="shared" si="1"/>
        <v>5.9804838591003548</v>
      </c>
      <c r="AG4" s="11">
        <f t="shared" ref="AG4:AG26" si="8">AE4+AF4</f>
        <v>26.188421703058296</v>
      </c>
      <c r="AH4" s="1"/>
      <c r="AI4" s="111"/>
      <c r="AJ4" s="1"/>
      <c r="AK4" s="198" t="s">
        <v>35</v>
      </c>
      <c r="AL4" s="126">
        <v>0.3</v>
      </c>
      <c r="AM4" s="38">
        <f t="shared" ref="AM4:AM9" si="9">S4</f>
        <v>6</v>
      </c>
      <c r="AN4" s="55">
        <f t="shared" ref="AN4:AN9" si="10">AL4*AM4</f>
        <v>1.7999999999999998</v>
      </c>
      <c r="AO4" s="115"/>
      <c r="AP4" s="126">
        <f t="shared" ref="AP4:AP26" si="11">$AN$3</f>
        <v>1.71</v>
      </c>
      <c r="AQ4" s="57">
        <v>0</v>
      </c>
      <c r="AR4" s="58">
        <f t="shared" ref="AR4:AR26" si="12">X4*$AL$5</f>
        <v>0</v>
      </c>
      <c r="AS4" s="57">
        <v>0.1</v>
      </c>
      <c r="AT4" s="49">
        <v>0.2</v>
      </c>
      <c r="AU4" s="49">
        <v>0.3</v>
      </c>
      <c r="AV4" s="49">
        <v>0</v>
      </c>
      <c r="AW4" s="125">
        <f t="shared" ref="AW4:AW26" si="13">$AL$10*M4</f>
        <v>0.92185196787452306</v>
      </c>
      <c r="AX4" s="123"/>
      <c r="AY4" s="124">
        <f t="shared" si="2"/>
        <v>5.0519844609894848</v>
      </c>
      <c r="AZ4" s="38">
        <f t="shared" si="3"/>
        <v>3.231851967874523</v>
      </c>
      <c r="BA4" s="137">
        <f t="shared" ref="BA4:BA26" si="14">AY4+AZ4</f>
        <v>8.2838364288640083</v>
      </c>
      <c r="BC4" s="190">
        <v>5.0519844609894848</v>
      </c>
      <c r="BD4" s="186">
        <v>25.482981129351387</v>
      </c>
      <c r="BE4" s="191">
        <f t="shared" ref="BE4:BE26" si="15">SUM(AZ4+BD4)</f>
        <v>28.71483309722591</v>
      </c>
      <c r="BF4" s="184"/>
      <c r="BG4" s="196"/>
      <c r="BH4" s="184"/>
      <c r="BI4" s="178">
        <v>1</v>
      </c>
      <c r="BJ4" s="178">
        <v>1</v>
      </c>
      <c r="BK4" s="178">
        <v>1</v>
      </c>
    </row>
    <row r="5" spans="1:78">
      <c r="A5" s="34">
        <v>2</v>
      </c>
      <c r="B5" s="29">
        <v>19.494414408575437</v>
      </c>
      <c r="C5" s="19">
        <v>7.2439453733775725</v>
      </c>
      <c r="D5" s="30">
        <v>26.738359781953008</v>
      </c>
      <c r="F5" s="75">
        <v>5.35</v>
      </c>
      <c r="G5" s="18">
        <v>0</v>
      </c>
      <c r="H5" s="18">
        <v>0</v>
      </c>
      <c r="I5" s="18">
        <v>0.1</v>
      </c>
      <c r="J5" s="18">
        <v>0</v>
      </c>
      <c r="K5" s="18">
        <v>0</v>
      </c>
      <c r="L5" s="18">
        <v>0</v>
      </c>
      <c r="M5" s="72">
        <f>$C$5-(SUM(F5:L5))</f>
        <v>1.7939453733775732</v>
      </c>
      <c r="N5" s="61"/>
      <c r="O5" s="161"/>
      <c r="P5" s="61"/>
      <c r="Q5" s="93" t="s">
        <v>4</v>
      </c>
      <c r="R5" s="8">
        <v>0.78200000000000003</v>
      </c>
      <c r="S5" s="85">
        <f>0.28*$R$16</f>
        <v>8.4</v>
      </c>
      <c r="T5" s="86">
        <f t="shared" si="4"/>
        <v>6.5688000000000004</v>
      </c>
      <c r="U5" s="25"/>
      <c r="V5" s="97">
        <f t="shared" si="5"/>
        <v>3.7050000000000001</v>
      </c>
      <c r="W5" s="48">
        <v>0</v>
      </c>
      <c r="X5" s="48">
        <v>0</v>
      </c>
      <c r="Y5" s="48">
        <f t="shared" si="6"/>
        <v>0.05</v>
      </c>
      <c r="Z5" s="48">
        <v>0.1</v>
      </c>
      <c r="AA5" s="48">
        <v>0</v>
      </c>
      <c r="AB5" s="48">
        <v>0</v>
      </c>
      <c r="AC5" s="86">
        <f t="shared" si="7"/>
        <v>1.2116819607613094</v>
      </c>
      <c r="AE5" s="100">
        <f t="shared" si="0"/>
        <v>15.59553152686035</v>
      </c>
      <c r="AF5" s="8">
        <f t="shared" si="1"/>
        <v>5.0666819607613096</v>
      </c>
      <c r="AG5" s="11">
        <f t="shared" si="8"/>
        <v>20.66221348762166</v>
      </c>
      <c r="AH5" s="1"/>
      <c r="AI5" s="111"/>
      <c r="AJ5" s="1"/>
      <c r="AK5" s="198" t="s">
        <v>4</v>
      </c>
      <c r="AL5" s="126">
        <v>0.3</v>
      </c>
      <c r="AM5" s="38">
        <f t="shared" si="9"/>
        <v>8.4</v>
      </c>
      <c r="AN5" s="55">
        <f>AL5*AM5</f>
        <v>2.52</v>
      </c>
      <c r="AO5" s="115"/>
      <c r="AP5" s="126">
        <f t="shared" si="11"/>
        <v>1.71</v>
      </c>
      <c r="AQ5" s="57">
        <v>0</v>
      </c>
      <c r="AR5" s="58">
        <f t="shared" si="12"/>
        <v>0</v>
      </c>
      <c r="AS5" s="57">
        <v>0</v>
      </c>
      <c r="AT5" s="49">
        <v>0</v>
      </c>
      <c r="AU5" s="49">
        <v>0.8</v>
      </c>
      <c r="AV5" s="49">
        <v>0</v>
      </c>
      <c r="AW5" s="125">
        <f t="shared" si="13"/>
        <v>0.53818361201327192</v>
      </c>
      <c r="AX5" s="123"/>
      <c r="AY5" s="124">
        <f t="shared" si="2"/>
        <v>3.8988828817150876</v>
      </c>
      <c r="AZ5" s="38">
        <f t="shared" si="3"/>
        <v>3.0481836120132719</v>
      </c>
      <c r="BA5" s="137">
        <f t="shared" si="14"/>
        <v>6.947066493728359</v>
      </c>
      <c r="BC5" s="190">
        <v>3.8988828817150876</v>
      </c>
      <c r="BD5" s="186">
        <v>22.751770425295945</v>
      </c>
      <c r="BE5" s="191">
        <f t="shared" si="15"/>
        <v>25.799954037309217</v>
      </c>
      <c r="BF5" s="184"/>
      <c r="BG5" s="196"/>
      <c r="BH5" s="184"/>
      <c r="BI5" s="178">
        <v>1</v>
      </c>
      <c r="BJ5" s="178">
        <v>1</v>
      </c>
      <c r="BK5" s="178">
        <v>1</v>
      </c>
    </row>
    <row r="6" spans="1:78">
      <c r="A6" s="34">
        <v>3</v>
      </c>
      <c r="B6" s="29">
        <v>16.69254106123304</v>
      </c>
      <c r="C6" s="19">
        <v>6.5177759476137123</v>
      </c>
      <c r="D6" s="30">
        <v>23.210317008846751</v>
      </c>
      <c r="F6" s="75">
        <v>5.35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72">
        <f>$C$6-(SUM(F6:L6))</f>
        <v>1.1677759476137126</v>
      </c>
      <c r="N6" s="61"/>
      <c r="O6" s="161"/>
      <c r="P6" s="61"/>
      <c r="Q6" s="93" t="s">
        <v>20</v>
      </c>
      <c r="R6" s="8">
        <v>0.502</v>
      </c>
      <c r="S6" s="85">
        <f>0.05*$R$16</f>
        <v>1.5</v>
      </c>
      <c r="T6" s="86">
        <f t="shared" si="4"/>
        <v>0.753</v>
      </c>
      <c r="U6" s="25"/>
      <c r="V6" s="97">
        <f t="shared" si="5"/>
        <v>3.7050000000000001</v>
      </c>
      <c r="W6" s="48">
        <v>0</v>
      </c>
      <c r="X6" s="48">
        <v>0</v>
      </c>
      <c r="Y6" s="48">
        <f t="shared" si="6"/>
        <v>0</v>
      </c>
      <c r="Z6" s="48">
        <v>0.1</v>
      </c>
      <c r="AA6" s="48">
        <v>0</v>
      </c>
      <c r="AB6" s="48">
        <v>0</v>
      </c>
      <c r="AC6" s="86">
        <f t="shared" si="7"/>
        <v>0.78874924004537617</v>
      </c>
      <c r="AE6" s="100">
        <f t="shared" si="0"/>
        <v>13.354032848986433</v>
      </c>
      <c r="AF6" s="8">
        <f t="shared" si="1"/>
        <v>4.5937492400453763</v>
      </c>
      <c r="AG6" s="11">
        <f t="shared" si="8"/>
        <v>17.947782089031811</v>
      </c>
      <c r="AH6" s="1"/>
      <c r="AI6" s="111"/>
      <c r="AJ6" s="1"/>
      <c r="AK6" s="198" t="s">
        <v>20</v>
      </c>
      <c r="AL6" s="126">
        <v>0.3</v>
      </c>
      <c r="AM6" s="38">
        <f t="shared" si="9"/>
        <v>1.5</v>
      </c>
      <c r="AN6" s="55">
        <f t="shared" si="10"/>
        <v>0.44999999999999996</v>
      </c>
      <c r="AO6" s="115"/>
      <c r="AP6" s="126">
        <f t="shared" si="11"/>
        <v>1.71</v>
      </c>
      <c r="AQ6" s="57">
        <v>0</v>
      </c>
      <c r="AR6" s="58">
        <f t="shared" si="12"/>
        <v>0</v>
      </c>
      <c r="AS6" s="57">
        <v>0</v>
      </c>
      <c r="AT6" s="49">
        <v>0</v>
      </c>
      <c r="AU6" s="49">
        <v>0.4</v>
      </c>
      <c r="AV6" s="49">
        <v>0.5</v>
      </c>
      <c r="AW6" s="125">
        <f t="shared" si="13"/>
        <v>0.3503327842841138</v>
      </c>
      <c r="AX6" s="123"/>
      <c r="AY6" s="124">
        <f t="shared" si="2"/>
        <v>3.3385082122466083</v>
      </c>
      <c r="AZ6" s="38">
        <f t="shared" si="3"/>
        <v>2.9603327842841138</v>
      </c>
      <c r="BA6" s="137">
        <f t="shared" si="14"/>
        <v>6.2988409965307222</v>
      </c>
      <c r="BC6" s="190">
        <v>3.3385082122466083</v>
      </c>
      <c r="BD6" s="186">
        <v>17.709385564907127</v>
      </c>
      <c r="BE6" s="191">
        <f t="shared" si="15"/>
        <v>20.669718349191239</v>
      </c>
      <c r="BF6" s="184"/>
      <c r="BG6" s="196"/>
      <c r="BH6" s="184"/>
      <c r="BI6" s="178">
        <v>1</v>
      </c>
      <c r="BJ6" s="178">
        <v>1</v>
      </c>
      <c r="BK6" s="178">
        <v>1</v>
      </c>
    </row>
    <row r="7" spans="1:78">
      <c r="A7" s="34">
        <v>4</v>
      </c>
      <c r="B7" s="29">
        <v>17.124855819407756</v>
      </c>
      <c r="C7" s="19">
        <v>6.2364775431958135</v>
      </c>
      <c r="D7" s="30">
        <v>23.36133336260357</v>
      </c>
      <c r="F7" s="75">
        <v>5.35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72">
        <f>$C$7-(SUM(F7:L7))</f>
        <v>0.88647754319581384</v>
      </c>
      <c r="N7" s="61"/>
      <c r="O7" s="161"/>
      <c r="P7" s="61"/>
      <c r="Q7" s="93" t="s">
        <v>5</v>
      </c>
      <c r="R7" s="8">
        <v>0.36399999999999999</v>
      </c>
      <c r="S7" s="85">
        <f>0.15*$R$16</f>
        <v>4.5</v>
      </c>
      <c r="T7" s="86">
        <f t="shared" si="4"/>
        <v>1.6379999999999999</v>
      </c>
      <c r="U7" s="25"/>
      <c r="V7" s="97">
        <f t="shared" si="5"/>
        <v>3.7050000000000001</v>
      </c>
      <c r="W7" s="48">
        <v>0</v>
      </c>
      <c r="X7" s="48">
        <v>0</v>
      </c>
      <c r="Y7" s="48">
        <f t="shared" si="6"/>
        <v>0</v>
      </c>
      <c r="Z7" s="48">
        <v>0.1</v>
      </c>
      <c r="AA7" s="48">
        <v>0</v>
      </c>
      <c r="AB7" s="48">
        <v>0</v>
      </c>
      <c r="AC7" s="86">
        <f t="shared" si="7"/>
        <v>0.59875226060425824</v>
      </c>
      <c r="AE7" s="100">
        <f t="shared" si="0"/>
        <v>13.699884655526205</v>
      </c>
      <c r="AF7" s="8">
        <f t="shared" si="1"/>
        <v>4.4037522606042581</v>
      </c>
      <c r="AG7" s="11">
        <f t="shared" si="8"/>
        <v>18.103636916130462</v>
      </c>
      <c r="AH7" s="1"/>
      <c r="AI7" s="111"/>
      <c r="AJ7" s="1"/>
      <c r="AK7" s="198" t="s">
        <v>5</v>
      </c>
      <c r="AL7" s="126">
        <v>0.3</v>
      </c>
      <c r="AM7" s="38">
        <f t="shared" si="9"/>
        <v>4.5</v>
      </c>
      <c r="AN7" s="55">
        <f>AL7*AM7*2</f>
        <v>2.6999999999999997</v>
      </c>
      <c r="AO7" s="115"/>
      <c r="AP7" s="126">
        <f t="shared" si="11"/>
        <v>1.71</v>
      </c>
      <c r="AQ7" s="57">
        <v>0</v>
      </c>
      <c r="AR7" s="58">
        <f t="shared" si="12"/>
        <v>0</v>
      </c>
      <c r="AS7" s="57">
        <v>0</v>
      </c>
      <c r="AT7" s="49">
        <v>0</v>
      </c>
      <c r="AU7" s="49">
        <v>0</v>
      </c>
      <c r="AV7" s="49">
        <v>1.4</v>
      </c>
      <c r="AW7" s="125">
        <f t="shared" si="13"/>
        <v>0.26594326295874415</v>
      </c>
      <c r="AX7" s="123"/>
      <c r="AY7" s="124">
        <f t="shared" si="2"/>
        <v>3.4249711638815512</v>
      </c>
      <c r="AZ7" s="38">
        <f t="shared" si="3"/>
        <v>3.375943262958744</v>
      </c>
      <c r="BA7" s="137">
        <f t="shared" si="14"/>
        <v>6.8009144268402952</v>
      </c>
      <c r="BC7" s="190">
        <v>3.4249711638815512</v>
      </c>
      <c r="BD7" s="186">
        <v>15.824839079039917</v>
      </c>
      <c r="BE7" s="191">
        <f t="shared" si="15"/>
        <v>19.200782341998661</v>
      </c>
      <c r="BF7" s="184"/>
      <c r="BG7" s="196"/>
      <c r="BH7" s="184"/>
      <c r="BI7" s="178">
        <v>1</v>
      </c>
      <c r="BJ7" s="178">
        <v>1</v>
      </c>
      <c r="BK7" s="178">
        <v>1</v>
      </c>
    </row>
    <row r="8" spans="1:78">
      <c r="A8" s="34">
        <v>5</v>
      </c>
      <c r="B8" s="29">
        <v>43.152980435925578</v>
      </c>
      <c r="C8" s="19">
        <v>6.6526633417072922</v>
      </c>
      <c r="D8" s="30">
        <v>49.805643777632866</v>
      </c>
      <c r="F8" s="75">
        <v>5.35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72">
        <f>$C$8-(SUM(F8:L8))</f>
        <v>1.3026633417072926</v>
      </c>
      <c r="N8" s="61"/>
      <c r="O8" s="161"/>
      <c r="P8" s="61"/>
      <c r="Q8" s="93" t="s">
        <v>6</v>
      </c>
      <c r="R8" s="8">
        <v>0.84499999999999997</v>
      </c>
      <c r="S8" s="164">
        <f>0.2*$R$16</f>
        <v>6</v>
      </c>
      <c r="T8" s="86">
        <f t="shared" si="4"/>
        <v>5.07</v>
      </c>
      <c r="U8" s="25"/>
      <c r="V8" s="97">
        <f t="shared" si="5"/>
        <v>3.7050000000000001</v>
      </c>
      <c r="W8" s="48">
        <v>0</v>
      </c>
      <c r="X8" s="48">
        <v>0</v>
      </c>
      <c r="Y8" s="48">
        <f t="shared" si="6"/>
        <v>0</v>
      </c>
      <c r="Z8" s="48">
        <v>0.1</v>
      </c>
      <c r="AA8" s="48">
        <v>0</v>
      </c>
      <c r="AB8" s="48">
        <v>0</v>
      </c>
      <c r="AC8" s="86">
        <f t="shared" si="7"/>
        <v>0.87985603994172557</v>
      </c>
      <c r="AE8" s="100">
        <f t="shared" si="0"/>
        <v>34.522384348740466</v>
      </c>
      <c r="AF8" s="8">
        <f t="shared" si="1"/>
        <v>4.6848560399417254</v>
      </c>
      <c r="AG8" s="11">
        <f t="shared" si="8"/>
        <v>39.207240388682195</v>
      </c>
      <c r="AH8" s="1"/>
      <c r="AI8" s="111"/>
      <c r="AJ8" s="1"/>
      <c r="AK8" s="198" t="s">
        <v>6</v>
      </c>
      <c r="AL8" s="126">
        <v>0.3</v>
      </c>
      <c r="AM8" s="38">
        <f t="shared" si="9"/>
        <v>6</v>
      </c>
      <c r="AN8" s="55">
        <f t="shared" si="10"/>
        <v>1.7999999999999998</v>
      </c>
      <c r="AO8" s="115"/>
      <c r="AP8" s="126">
        <f t="shared" si="11"/>
        <v>1.71</v>
      </c>
      <c r="AQ8" s="57">
        <v>0</v>
      </c>
      <c r="AR8" s="58">
        <f t="shared" si="12"/>
        <v>0</v>
      </c>
      <c r="AS8" s="57">
        <v>0</v>
      </c>
      <c r="AT8" s="49">
        <v>0</v>
      </c>
      <c r="AU8" s="49">
        <v>0</v>
      </c>
      <c r="AV8" s="49">
        <v>1.2</v>
      </c>
      <c r="AW8" s="125">
        <f t="shared" si="13"/>
        <v>0.39079900251218774</v>
      </c>
      <c r="AX8" s="123"/>
      <c r="AY8" s="124">
        <f t="shared" si="2"/>
        <v>8.6305960871851166</v>
      </c>
      <c r="AZ8" s="38">
        <f t="shared" si="3"/>
        <v>3.3007990025121878</v>
      </c>
      <c r="BA8" s="137">
        <f t="shared" si="14"/>
        <v>11.931395089697304</v>
      </c>
      <c r="BC8" s="190">
        <v>8.6305960871851166</v>
      </c>
      <c r="BD8" s="186">
        <v>11.524472486762626</v>
      </c>
      <c r="BE8" s="191">
        <f t="shared" si="15"/>
        <v>14.825271489274813</v>
      </c>
      <c r="BF8" s="184"/>
      <c r="BG8" s="196"/>
      <c r="BH8" s="184"/>
      <c r="BI8" s="178">
        <v>1</v>
      </c>
      <c r="BJ8" s="178">
        <v>1</v>
      </c>
      <c r="BK8" s="178">
        <v>1</v>
      </c>
    </row>
    <row r="9" spans="1:78">
      <c r="A9" s="34">
        <v>6</v>
      </c>
      <c r="B9" s="29">
        <v>104.94447818168184</v>
      </c>
      <c r="C9" s="19">
        <v>7.4068404917933881</v>
      </c>
      <c r="D9" s="30">
        <v>112.35131867347523</v>
      </c>
      <c r="F9" s="75">
        <v>5.35</v>
      </c>
      <c r="G9" s="18">
        <v>0</v>
      </c>
      <c r="H9" s="18">
        <v>1.2</v>
      </c>
      <c r="I9" s="18">
        <v>0.1</v>
      </c>
      <c r="J9" s="18">
        <v>0</v>
      </c>
      <c r="K9" s="18">
        <v>0</v>
      </c>
      <c r="L9" s="18">
        <v>0</v>
      </c>
      <c r="M9" s="72">
        <f>$C$9-(SUM(F9:L9))</f>
        <v>0.75684049179338864</v>
      </c>
      <c r="N9" s="61"/>
      <c r="O9" s="161"/>
      <c r="P9" s="61"/>
      <c r="Q9" s="93" t="s">
        <v>21</v>
      </c>
      <c r="R9" s="8">
        <v>0.89500000000000002</v>
      </c>
      <c r="S9" s="164">
        <f>0.2*$R$16</f>
        <v>6</v>
      </c>
      <c r="T9" s="86">
        <f t="shared" si="4"/>
        <v>5.37</v>
      </c>
      <c r="U9" s="25"/>
      <c r="V9" s="97">
        <f t="shared" si="5"/>
        <v>3.7050000000000001</v>
      </c>
      <c r="W9" s="48">
        <v>0</v>
      </c>
      <c r="X9" s="48">
        <v>0.3</v>
      </c>
      <c r="Y9" s="48">
        <f t="shared" si="6"/>
        <v>0.05</v>
      </c>
      <c r="Z9" s="48">
        <v>0.1</v>
      </c>
      <c r="AA9" s="48">
        <v>0</v>
      </c>
      <c r="AB9" s="48">
        <v>0</v>
      </c>
      <c r="AC9" s="86">
        <f t="shared" si="7"/>
        <v>0.51119169217130589</v>
      </c>
      <c r="AE9" s="100">
        <f t="shared" si="0"/>
        <v>83.955582545345479</v>
      </c>
      <c r="AF9" s="8">
        <f t="shared" si="1"/>
        <v>4.6661916921713056</v>
      </c>
      <c r="AG9" s="11">
        <f t="shared" si="8"/>
        <v>88.621774237516789</v>
      </c>
      <c r="AH9" s="1"/>
      <c r="AI9" s="111"/>
      <c r="AJ9" s="1"/>
      <c r="AK9" s="198" t="s">
        <v>21</v>
      </c>
      <c r="AL9" s="126">
        <v>0.3</v>
      </c>
      <c r="AM9" s="38">
        <f t="shared" si="9"/>
        <v>6</v>
      </c>
      <c r="AN9" s="55">
        <f t="shared" si="10"/>
        <v>1.7999999999999998</v>
      </c>
      <c r="AO9" s="115"/>
      <c r="AP9" s="126">
        <f t="shared" si="11"/>
        <v>1.71</v>
      </c>
      <c r="AQ9" s="57">
        <v>0</v>
      </c>
      <c r="AR9" s="58">
        <f t="shared" si="12"/>
        <v>0.09</v>
      </c>
      <c r="AS9" s="57">
        <v>0</v>
      </c>
      <c r="AT9" s="49">
        <v>0</v>
      </c>
      <c r="AU9" s="49">
        <v>0</v>
      </c>
      <c r="AV9" s="49">
        <v>0.4</v>
      </c>
      <c r="AW9" s="125">
        <f t="shared" si="13"/>
        <v>0.22705214753801659</v>
      </c>
      <c r="AX9" s="123"/>
      <c r="AY9" s="124">
        <f t="shared" si="2"/>
        <v>20.98889563633637</v>
      </c>
      <c r="AZ9" s="38">
        <f t="shared" si="3"/>
        <v>2.4270521475380167</v>
      </c>
      <c r="BA9" s="137">
        <f t="shared" si="14"/>
        <v>23.415947783874387</v>
      </c>
      <c r="BC9" s="190">
        <v>20.98889563633637</v>
      </c>
      <c r="BD9" s="186">
        <v>8.3685555638216851</v>
      </c>
      <c r="BE9" s="191">
        <f t="shared" si="15"/>
        <v>10.795607711359702</v>
      </c>
      <c r="BF9" s="184"/>
      <c r="BG9" s="196"/>
      <c r="BH9" s="184"/>
      <c r="BI9" s="178">
        <v>1</v>
      </c>
      <c r="BJ9" s="178">
        <v>1</v>
      </c>
      <c r="BK9" s="178">
        <v>1</v>
      </c>
    </row>
    <row r="10" spans="1:78" ht="15.75" thickBot="1">
      <c r="A10" s="34">
        <v>7</v>
      </c>
      <c r="B10" s="29">
        <v>120.12151998532771</v>
      </c>
      <c r="C10" s="19">
        <v>8.8857452472019496</v>
      </c>
      <c r="D10" s="30">
        <v>129.00726523252965</v>
      </c>
      <c r="F10" s="75">
        <v>5.35</v>
      </c>
      <c r="G10" s="18">
        <v>0</v>
      </c>
      <c r="H10" s="18">
        <v>3</v>
      </c>
      <c r="I10" s="18">
        <v>0.5</v>
      </c>
      <c r="J10" s="18">
        <v>0</v>
      </c>
      <c r="K10" s="18">
        <v>0</v>
      </c>
      <c r="L10" s="18">
        <v>0</v>
      </c>
      <c r="M10" s="72">
        <f>$C$10-(SUM(F10:L10))</f>
        <v>3.5745247201949937E-2</v>
      </c>
      <c r="N10" s="61"/>
      <c r="O10" s="161"/>
      <c r="P10" s="61"/>
      <c r="Q10" s="95" t="s">
        <v>36</v>
      </c>
      <c r="R10" s="12">
        <f>R14</f>
        <v>0.67542857142857138</v>
      </c>
      <c r="S10" s="89" t="s">
        <v>7</v>
      </c>
      <c r="T10" s="90" t="s">
        <v>7</v>
      </c>
      <c r="U10" s="25"/>
      <c r="V10" s="97">
        <f t="shared" si="5"/>
        <v>3.7050000000000001</v>
      </c>
      <c r="W10" s="48">
        <v>0</v>
      </c>
      <c r="X10" s="48">
        <v>0.8</v>
      </c>
      <c r="Y10" s="48">
        <f t="shared" si="6"/>
        <v>0.25</v>
      </c>
      <c r="Z10" s="48">
        <v>0.1</v>
      </c>
      <c r="AA10" s="48">
        <v>0</v>
      </c>
      <c r="AB10" s="48">
        <v>0</v>
      </c>
      <c r="AC10" s="86">
        <f t="shared" si="7"/>
        <v>2.4143361252974185E-2</v>
      </c>
      <c r="AE10" s="100">
        <f t="shared" si="0"/>
        <v>96.097215988262178</v>
      </c>
      <c r="AF10" s="8">
        <f t="shared" si="1"/>
        <v>4.8791433612529733</v>
      </c>
      <c r="AG10" s="11">
        <f t="shared" si="8"/>
        <v>100.97635934951515</v>
      </c>
      <c r="AH10" s="1"/>
      <c r="AI10" s="111"/>
      <c r="AJ10" s="1"/>
      <c r="AK10" s="199" t="s">
        <v>36</v>
      </c>
      <c r="AL10" s="127">
        <v>0.3</v>
      </c>
      <c r="AM10" s="44" t="s">
        <v>7</v>
      </c>
      <c r="AN10" s="56" t="s">
        <v>7</v>
      </c>
      <c r="AO10" s="115"/>
      <c r="AP10" s="126">
        <f t="shared" si="11"/>
        <v>1.71</v>
      </c>
      <c r="AQ10" s="57">
        <v>0</v>
      </c>
      <c r="AR10" s="58">
        <f t="shared" si="12"/>
        <v>0.24</v>
      </c>
      <c r="AS10" s="57">
        <v>0</v>
      </c>
      <c r="AT10" s="49">
        <v>0.3</v>
      </c>
      <c r="AU10" s="49">
        <v>0</v>
      </c>
      <c r="AV10" s="49">
        <v>0</v>
      </c>
      <c r="AW10" s="125">
        <f t="shared" si="13"/>
        <v>1.0723574160584981E-2</v>
      </c>
      <c r="AX10" s="123"/>
      <c r="AY10" s="124">
        <f t="shared" si="2"/>
        <v>24.024303997065545</v>
      </c>
      <c r="AZ10" s="38">
        <f t="shared" si="3"/>
        <v>2.2607235741605849</v>
      </c>
      <c r="BA10" s="137">
        <f t="shared" si="14"/>
        <v>26.285027571226131</v>
      </c>
      <c r="BC10" s="190">
        <v>24.024303997065545</v>
      </c>
      <c r="BD10" s="186">
        <v>5.0519844609894848</v>
      </c>
      <c r="BE10" s="191">
        <f t="shared" si="15"/>
        <v>7.3127080351500702</v>
      </c>
      <c r="BF10" s="184"/>
      <c r="BG10" s="196"/>
      <c r="BH10" s="184"/>
      <c r="BI10" s="178">
        <v>1</v>
      </c>
      <c r="BJ10" s="178">
        <v>1</v>
      </c>
      <c r="BK10" s="178">
        <v>1</v>
      </c>
    </row>
    <row r="11" spans="1:78">
      <c r="A11" s="34">
        <v>8</v>
      </c>
      <c r="B11" s="29">
        <v>115.02528289188996</v>
      </c>
      <c r="C11" s="19">
        <v>12.536182482960397</v>
      </c>
      <c r="D11" s="30">
        <v>127.56146537485036</v>
      </c>
      <c r="F11" s="75">
        <v>5.35</v>
      </c>
      <c r="G11" s="18">
        <v>0</v>
      </c>
      <c r="H11" s="18">
        <v>2.8</v>
      </c>
      <c r="I11" s="18">
        <v>1.4</v>
      </c>
      <c r="J11" s="18">
        <v>0</v>
      </c>
      <c r="K11" s="18">
        <v>0</v>
      </c>
      <c r="L11" s="18">
        <v>0</v>
      </c>
      <c r="M11" s="72">
        <f>$C$11-(SUM(F11:L11))</f>
        <v>2.9861824829603982</v>
      </c>
      <c r="N11" s="61"/>
      <c r="O11" s="161"/>
      <c r="P11" s="61"/>
      <c r="Q11" s="115"/>
      <c r="R11" s="115"/>
      <c r="S11" s="115"/>
      <c r="T11" s="115"/>
      <c r="U11" s="25"/>
      <c r="V11" s="97">
        <f t="shared" si="5"/>
        <v>3.7050000000000001</v>
      </c>
      <c r="W11" s="48">
        <v>0</v>
      </c>
      <c r="X11" s="48">
        <v>1.5</v>
      </c>
      <c r="Y11" s="48">
        <f t="shared" si="6"/>
        <v>0.7</v>
      </c>
      <c r="Z11" s="48">
        <v>0.2</v>
      </c>
      <c r="AA11" s="48">
        <v>0</v>
      </c>
      <c r="AB11" s="48">
        <v>0</v>
      </c>
      <c r="AC11" s="86">
        <f t="shared" si="7"/>
        <v>2.0169529684909659</v>
      </c>
      <c r="AE11" s="100">
        <f t="shared" si="0"/>
        <v>101.22224894486317</v>
      </c>
      <c r="AF11" s="8">
        <f t="shared" si="1"/>
        <v>8.1219529684909659</v>
      </c>
      <c r="AG11" s="11">
        <f t="shared" si="8"/>
        <v>109.34420191335414</v>
      </c>
      <c r="AH11" s="1"/>
      <c r="AI11" s="111"/>
      <c r="AJ11" s="1"/>
      <c r="AK11" s="115"/>
      <c r="AL11" s="115"/>
      <c r="AM11" s="115"/>
      <c r="AN11" s="115"/>
      <c r="AO11" s="115"/>
      <c r="AP11" s="126">
        <f t="shared" si="11"/>
        <v>1.71</v>
      </c>
      <c r="AQ11" s="57">
        <v>0</v>
      </c>
      <c r="AR11" s="58">
        <f t="shared" si="12"/>
        <v>0.44999999999999996</v>
      </c>
      <c r="AS11" s="57">
        <v>0</v>
      </c>
      <c r="AT11" s="49">
        <v>0.5</v>
      </c>
      <c r="AU11" s="49">
        <v>0</v>
      </c>
      <c r="AV11" s="49">
        <v>0</v>
      </c>
      <c r="AW11" s="125">
        <f t="shared" si="13"/>
        <v>0.89585474488811945</v>
      </c>
      <c r="AX11" s="123"/>
      <c r="AY11" s="124">
        <f t="shared" si="2"/>
        <v>29.906573551891391</v>
      </c>
      <c r="AZ11" s="38">
        <f t="shared" si="3"/>
        <v>3.5558547448881197</v>
      </c>
      <c r="BA11" s="137">
        <f t="shared" si="14"/>
        <v>33.462428296779514</v>
      </c>
      <c r="BC11" s="190">
        <v>29.906573551891391</v>
      </c>
      <c r="BD11" s="186">
        <v>3.8988828817150876</v>
      </c>
      <c r="BE11" s="191">
        <f t="shared" si="15"/>
        <v>7.4547376266032073</v>
      </c>
      <c r="BF11" s="184"/>
      <c r="BG11" s="196"/>
      <c r="BH11" s="184"/>
      <c r="BI11" s="178">
        <v>1</v>
      </c>
      <c r="BJ11" s="178">
        <v>1.1000000000000001</v>
      </c>
      <c r="BK11" s="178">
        <v>1.3</v>
      </c>
    </row>
    <row r="12" spans="1:78">
      <c r="A12" s="34">
        <v>9</v>
      </c>
      <c r="B12" s="29">
        <v>78.061492772139275</v>
      </c>
      <c r="C12" s="19">
        <v>13.202223425747714</v>
      </c>
      <c r="D12" s="30">
        <v>91.263716197886993</v>
      </c>
      <c r="F12" s="75">
        <v>5.35</v>
      </c>
      <c r="G12" s="18">
        <v>0</v>
      </c>
      <c r="H12" s="18">
        <v>2.6</v>
      </c>
      <c r="I12" s="18">
        <v>0.4</v>
      </c>
      <c r="J12" s="18">
        <v>0</v>
      </c>
      <c r="K12" s="18">
        <v>0</v>
      </c>
      <c r="L12" s="18">
        <v>0</v>
      </c>
      <c r="M12" s="72">
        <f>$C$12-(SUM(F12:L12))</f>
        <v>4.8522234257477148</v>
      </c>
      <c r="N12" s="61"/>
      <c r="O12" s="161"/>
      <c r="P12" s="61"/>
      <c r="Q12" s="120"/>
      <c r="R12" s="115"/>
      <c r="S12" s="115"/>
      <c r="T12" s="115"/>
      <c r="U12" s="25"/>
      <c r="V12" s="97">
        <f t="shared" si="5"/>
        <v>3.7050000000000001</v>
      </c>
      <c r="W12" s="48">
        <v>0</v>
      </c>
      <c r="X12" s="48">
        <v>1.5</v>
      </c>
      <c r="Y12" s="48">
        <f t="shared" si="6"/>
        <v>0.2</v>
      </c>
      <c r="Z12" s="48">
        <v>0.4</v>
      </c>
      <c r="AA12" s="48">
        <v>0</v>
      </c>
      <c r="AB12" s="48">
        <v>0</v>
      </c>
      <c r="AC12" s="86">
        <f t="shared" si="7"/>
        <v>3.2773303367050275</v>
      </c>
      <c r="AE12" s="100">
        <f t="shared" si="0"/>
        <v>68.694113639482566</v>
      </c>
      <c r="AF12" s="8">
        <f t="shared" si="1"/>
        <v>9.0823303367050272</v>
      </c>
      <c r="AG12" s="11">
        <f t="shared" si="8"/>
        <v>77.776443976187593</v>
      </c>
      <c r="AH12" s="1"/>
      <c r="AI12" s="111"/>
      <c r="AJ12" s="1"/>
      <c r="AK12" s="120"/>
      <c r="AL12" s="115"/>
      <c r="AM12" s="121"/>
      <c r="AN12" s="115"/>
      <c r="AO12" s="115"/>
      <c r="AP12" s="126">
        <f t="shared" si="11"/>
        <v>1.71</v>
      </c>
      <c r="AQ12" s="57">
        <v>0</v>
      </c>
      <c r="AR12" s="58">
        <f t="shared" si="12"/>
        <v>0.44999999999999996</v>
      </c>
      <c r="AS12" s="57">
        <v>0</v>
      </c>
      <c r="AT12" s="49">
        <v>0.5</v>
      </c>
      <c r="AU12" s="49">
        <v>0</v>
      </c>
      <c r="AV12" s="49">
        <v>0</v>
      </c>
      <c r="AW12" s="125">
        <f t="shared" si="13"/>
        <v>1.4556670277243144</v>
      </c>
      <c r="AX12" s="123"/>
      <c r="AY12" s="124">
        <f t="shared" si="2"/>
        <v>20.295988120756213</v>
      </c>
      <c r="AZ12" s="38">
        <f t="shared" si="3"/>
        <v>4.1156670277243146</v>
      </c>
      <c r="BA12" s="137">
        <f t="shared" si="14"/>
        <v>24.411655148480527</v>
      </c>
      <c r="BC12" s="190">
        <v>20.295988120756213</v>
      </c>
      <c r="BD12" s="186">
        <v>3.3385082122466083</v>
      </c>
      <c r="BE12" s="191">
        <f t="shared" si="15"/>
        <v>7.4541752399709225</v>
      </c>
      <c r="BF12" s="184"/>
      <c r="BG12" s="196"/>
      <c r="BH12" s="184"/>
      <c r="BI12" s="178">
        <v>1</v>
      </c>
      <c r="BJ12" s="178">
        <v>1.1000000000000001</v>
      </c>
      <c r="BK12" s="178">
        <v>1.3</v>
      </c>
    </row>
    <row r="13" spans="1:78" ht="15.75" thickBot="1">
      <c r="A13" s="34">
        <v>10</v>
      </c>
      <c r="B13" s="29">
        <v>68.113816134834039</v>
      </c>
      <c r="C13" s="19">
        <v>14.004427355427829</v>
      </c>
      <c r="D13" s="30">
        <v>82.118243490261875</v>
      </c>
      <c r="F13" s="75">
        <v>5.35</v>
      </c>
      <c r="G13" s="18">
        <v>0</v>
      </c>
      <c r="H13" s="18">
        <v>2.6</v>
      </c>
      <c r="I13" s="18">
        <v>0.2</v>
      </c>
      <c r="J13" s="18">
        <v>0</v>
      </c>
      <c r="K13" s="18">
        <v>0</v>
      </c>
      <c r="L13" s="18">
        <v>1.5</v>
      </c>
      <c r="M13" s="72">
        <f>$C$13-(SUM(F13:L13))</f>
        <v>4.3544273554278305</v>
      </c>
      <c r="N13" s="61"/>
      <c r="O13" s="161"/>
      <c r="P13" s="61"/>
      <c r="Q13" s="115"/>
      <c r="R13" s="115"/>
      <c r="S13" s="115"/>
      <c r="T13" s="115"/>
      <c r="U13" s="25"/>
      <c r="V13" s="97">
        <f t="shared" si="5"/>
        <v>3.7050000000000001</v>
      </c>
      <c r="W13" s="48">
        <v>0</v>
      </c>
      <c r="X13" s="48">
        <v>1.5</v>
      </c>
      <c r="Y13" s="48">
        <f t="shared" si="6"/>
        <v>0.1</v>
      </c>
      <c r="Z13" s="48">
        <v>0.8</v>
      </c>
      <c r="AA13" s="48">
        <v>0</v>
      </c>
      <c r="AB13" s="48">
        <v>1.3</v>
      </c>
      <c r="AC13" s="86">
        <f t="shared" si="7"/>
        <v>2.9411046480661116</v>
      </c>
      <c r="AE13" s="100">
        <f t="shared" si="0"/>
        <v>59.940158198653961</v>
      </c>
      <c r="AF13" s="8">
        <f t="shared" si="1"/>
        <v>10.346104648066111</v>
      </c>
      <c r="AG13" s="11">
        <f t="shared" si="8"/>
        <v>70.286262846720078</v>
      </c>
      <c r="AH13" s="1"/>
      <c r="AI13" s="111"/>
      <c r="AJ13" s="1"/>
      <c r="AK13" s="115"/>
      <c r="AL13" s="115"/>
      <c r="AM13" s="115"/>
      <c r="AN13" s="115"/>
      <c r="AO13" s="115"/>
      <c r="AP13" s="126">
        <f t="shared" si="11"/>
        <v>1.71</v>
      </c>
      <c r="AQ13" s="57">
        <v>0</v>
      </c>
      <c r="AR13" s="58">
        <f t="shared" si="12"/>
        <v>0.44999999999999996</v>
      </c>
      <c r="AS13" s="57">
        <v>0</v>
      </c>
      <c r="AT13" s="49">
        <v>1</v>
      </c>
      <c r="AU13" s="49">
        <v>0</v>
      </c>
      <c r="AV13" s="49">
        <v>0.4</v>
      </c>
      <c r="AW13" s="125">
        <f t="shared" si="13"/>
        <v>1.306328206628349</v>
      </c>
      <c r="AX13" s="123"/>
      <c r="AY13" s="124">
        <f t="shared" si="2"/>
        <v>17.709592195056853</v>
      </c>
      <c r="AZ13" s="38">
        <f t="shared" si="3"/>
        <v>4.8663282066283493</v>
      </c>
      <c r="BA13" s="137">
        <f t="shared" si="14"/>
        <v>22.575920401685202</v>
      </c>
      <c r="BC13" s="190">
        <v>17.709592195056853</v>
      </c>
      <c r="BD13" s="186">
        <v>3.4249711638815512</v>
      </c>
      <c r="BE13" s="191">
        <f t="shared" si="15"/>
        <v>8.2912993705099005</v>
      </c>
      <c r="BF13" s="184"/>
      <c r="BG13" s="196"/>
      <c r="BH13" s="184"/>
      <c r="BI13" s="178">
        <v>1</v>
      </c>
      <c r="BJ13" s="178">
        <v>1.1000000000000001</v>
      </c>
      <c r="BK13" s="178">
        <v>1.3</v>
      </c>
    </row>
    <row r="14" spans="1:78">
      <c r="A14" s="34">
        <v>11</v>
      </c>
      <c r="B14" s="29">
        <v>72.926553269476599</v>
      </c>
      <c r="C14" s="19">
        <v>16.332266247405389</v>
      </c>
      <c r="D14" s="30">
        <v>89.258819516881985</v>
      </c>
      <c r="F14" s="75">
        <v>5.35</v>
      </c>
      <c r="G14" s="18">
        <v>0</v>
      </c>
      <c r="H14" s="18">
        <v>2.8</v>
      </c>
      <c r="I14" s="18">
        <v>0.2</v>
      </c>
      <c r="J14" s="18">
        <v>0</v>
      </c>
      <c r="K14" s="18">
        <v>0</v>
      </c>
      <c r="L14" s="18">
        <v>1.5</v>
      </c>
      <c r="M14" s="72">
        <f>$C$14-(SUM(F14:L14))</f>
        <v>6.4822662474053914</v>
      </c>
      <c r="N14" s="61"/>
      <c r="O14" s="161"/>
      <c r="P14" s="61"/>
      <c r="Q14" s="92" t="s">
        <v>40</v>
      </c>
      <c r="R14" s="103">
        <f>AVERAGE(R3:R9)</f>
        <v>0.67542857142857138</v>
      </c>
      <c r="S14" s="39"/>
      <c r="T14" s="115"/>
      <c r="U14" s="25"/>
      <c r="V14" s="97">
        <f t="shared" si="5"/>
        <v>3.7050000000000001</v>
      </c>
      <c r="W14" s="48">
        <v>0</v>
      </c>
      <c r="X14" s="48">
        <v>3</v>
      </c>
      <c r="Y14" s="48">
        <f t="shared" si="6"/>
        <v>0.1</v>
      </c>
      <c r="Z14" s="48">
        <v>1</v>
      </c>
      <c r="AA14" s="48">
        <v>0</v>
      </c>
      <c r="AB14" s="48">
        <v>1.3</v>
      </c>
      <c r="AC14" s="86">
        <f t="shared" si="7"/>
        <v>4.3783078311046699</v>
      </c>
      <c r="AE14" s="100">
        <f t="shared" si="0"/>
        <v>64.17536687713941</v>
      </c>
      <c r="AF14" s="8">
        <f t="shared" si="1"/>
        <v>13.483307831104671</v>
      </c>
      <c r="AG14" s="11">
        <f t="shared" si="8"/>
        <v>77.658674708244078</v>
      </c>
      <c r="AH14" s="1"/>
      <c r="AI14" s="111"/>
      <c r="AJ14" s="1"/>
      <c r="AK14" s="105" t="s">
        <v>40</v>
      </c>
      <c r="AL14" s="171">
        <f>AVERAGE(AL3:AL9)</f>
        <v>0.3</v>
      </c>
      <c r="AM14" s="115"/>
      <c r="AN14" s="115"/>
      <c r="AO14" s="115"/>
      <c r="AP14" s="126">
        <f t="shared" si="11"/>
        <v>1.71</v>
      </c>
      <c r="AQ14" s="57">
        <v>0</v>
      </c>
      <c r="AR14" s="58">
        <f t="shared" si="12"/>
        <v>0.89999999999999991</v>
      </c>
      <c r="AS14" s="57">
        <v>0</v>
      </c>
      <c r="AT14" s="49">
        <v>1</v>
      </c>
      <c r="AU14" s="49">
        <v>0</v>
      </c>
      <c r="AV14" s="49">
        <v>0.8</v>
      </c>
      <c r="AW14" s="125">
        <f t="shared" si="13"/>
        <v>1.9446798742216174</v>
      </c>
      <c r="AX14" s="123"/>
      <c r="AY14" s="124">
        <f t="shared" si="2"/>
        <v>18.960903850063918</v>
      </c>
      <c r="AZ14" s="38">
        <f t="shared" si="3"/>
        <v>6.3546798742216177</v>
      </c>
      <c r="BA14" s="137">
        <f t="shared" si="14"/>
        <v>25.315583724285535</v>
      </c>
      <c r="BC14" s="190">
        <v>18.960903850063918</v>
      </c>
      <c r="BD14" s="186">
        <v>8.6305960871851166</v>
      </c>
      <c r="BE14" s="191">
        <f t="shared" si="15"/>
        <v>14.985275961406735</v>
      </c>
      <c r="BF14" s="184"/>
      <c r="BG14" s="196"/>
      <c r="BH14" s="184"/>
      <c r="BI14" s="178">
        <v>1</v>
      </c>
      <c r="BJ14" s="178">
        <v>1.1000000000000001</v>
      </c>
      <c r="BK14" s="178">
        <v>1.3</v>
      </c>
    </row>
    <row r="15" spans="1:78">
      <c r="A15" s="34">
        <v>12</v>
      </c>
      <c r="B15" s="29">
        <v>75.429576887710965</v>
      </c>
      <c r="C15" s="19">
        <v>17.724047261092878</v>
      </c>
      <c r="D15" s="30">
        <v>93.153624148803843</v>
      </c>
      <c r="F15" s="75">
        <v>5.35</v>
      </c>
      <c r="G15" s="18">
        <v>0</v>
      </c>
      <c r="H15" s="18">
        <v>4.2</v>
      </c>
      <c r="I15" s="18">
        <v>0.2</v>
      </c>
      <c r="J15" s="18">
        <v>0</v>
      </c>
      <c r="K15" s="18">
        <v>0</v>
      </c>
      <c r="L15" s="18">
        <v>3</v>
      </c>
      <c r="M15" s="72">
        <f>$C$15-(SUM(F15:L15))</f>
        <v>4.9740472610928776</v>
      </c>
      <c r="N15" s="61"/>
      <c r="O15" s="161"/>
      <c r="P15" s="61"/>
      <c r="Q15" s="93" t="s">
        <v>18</v>
      </c>
      <c r="R15" s="94">
        <v>0.8</v>
      </c>
      <c r="S15" s="115"/>
      <c r="T15" s="115"/>
      <c r="U15" s="25"/>
      <c r="V15" s="97">
        <f t="shared" si="5"/>
        <v>3.7050000000000001</v>
      </c>
      <c r="W15" s="48">
        <v>0</v>
      </c>
      <c r="X15" s="48">
        <v>3</v>
      </c>
      <c r="Y15" s="48">
        <f t="shared" si="6"/>
        <v>0.1</v>
      </c>
      <c r="Z15" s="48">
        <v>1</v>
      </c>
      <c r="AA15" s="48">
        <v>0</v>
      </c>
      <c r="AB15" s="48">
        <v>2.8</v>
      </c>
      <c r="AC15" s="86">
        <f t="shared" si="7"/>
        <v>3.3596136357781607</v>
      </c>
      <c r="AE15" s="100">
        <f t="shared" si="0"/>
        <v>63.360844585677214</v>
      </c>
      <c r="AF15" s="8">
        <f t="shared" si="1"/>
        <v>13.964613635778161</v>
      </c>
      <c r="AG15" s="11">
        <f t="shared" si="8"/>
        <v>77.325458221455378</v>
      </c>
      <c r="AH15" s="1"/>
      <c r="AI15" s="111"/>
      <c r="AJ15" s="1"/>
      <c r="AK15" s="106" t="s">
        <v>18</v>
      </c>
      <c r="AL15" s="170">
        <v>0.2</v>
      </c>
      <c r="AM15" s="115"/>
      <c r="AN15" s="115"/>
      <c r="AO15" s="115"/>
      <c r="AP15" s="126">
        <f t="shared" si="11"/>
        <v>1.71</v>
      </c>
      <c r="AQ15" s="57">
        <v>0</v>
      </c>
      <c r="AR15" s="58">
        <v>1.8</v>
      </c>
      <c r="AS15" s="57">
        <v>0</v>
      </c>
      <c r="AT15" s="49">
        <v>1</v>
      </c>
      <c r="AU15" s="49">
        <v>0</v>
      </c>
      <c r="AV15" s="49">
        <v>0.6</v>
      </c>
      <c r="AW15" s="125">
        <f t="shared" si="13"/>
        <v>1.4922141783278633</v>
      </c>
      <c r="AX15" s="123"/>
      <c r="AY15" s="124">
        <f t="shared" si="2"/>
        <v>18.857394221927741</v>
      </c>
      <c r="AZ15" s="38">
        <f t="shared" si="3"/>
        <v>6.6022141783278627</v>
      </c>
      <c r="BA15" s="137">
        <f t="shared" si="14"/>
        <v>25.459608400255604</v>
      </c>
      <c r="BC15" s="190">
        <v>18.857394221927741</v>
      </c>
      <c r="BD15" s="186">
        <v>20.98889563633637</v>
      </c>
      <c r="BE15" s="191">
        <f t="shared" si="15"/>
        <v>27.591109814664232</v>
      </c>
      <c r="BF15" s="184"/>
      <c r="BG15" s="196"/>
      <c r="BH15" s="184"/>
      <c r="BI15" s="178">
        <v>1</v>
      </c>
      <c r="BJ15" s="178">
        <v>1.05</v>
      </c>
      <c r="BK15" s="178">
        <v>1.25</v>
      </c>
    </row>
    <row r="16" spans="1:78" ht="15.75" thickBot="1">
      <c r="A16" s="34">
        <v>13</v>
      </c>
      <c r="B16" s="29">
        <v>80.395278356745763</v>
      </c>
      <c r="C16" s="19">
        <v>17.1945835458184</v>
      </c>
      <c r="D16" s="30">
        <v>97.589861902564166</v>
      </c>
      <c r="F16" s="75">
        <v>5.35</v>
      </c>
      <c r="G16" s="18">
        <v>0</v>
      </c>
      <c r="H16" s="18">
        <v>4</v>
      </c>
      <c r="I16" s="18">
        <v>0.2</v>
      </c>
      <c r="J16" s="18">
        <v>1.4</v>
      </c>
      <c r="K16" s="18">
        <v>1.5</v>
      </c>
      <c r="L16" s="18">
        <v>1</v>
      </c>
      <c r="M16" s="72">
        <f>$C$16-(SUM(F16:L16))</f>
        <v>3.7445835458184007</v>
      </c>
      <c r="N16" s="61"/>
      <c r="O16" s="161"/>
      <c r="P16" s="61"/>
      <c r="Q16" s="95" t="s">
        <v>19</v>
      </c>
      <c r="R16" s="166">
        <v>30</v>
      </c>
      <c r="S16" s="115"/>
      <c r="T16" s="115"/>
      <c r="U16" s="25"/>
      <c r="V16" s="97">
        <f t="shared" si="5"/>
        <v>3.7050000000000001</v>
      </c>
      <c r="W16" s="48">
        <v>0</v>
      </c>
      <c r="X16" s="48">
        <v>3.3</v>
      </c>
      <c r="Y16" s="48">
        <f t="shared" si="6"/>
        <v>0.1</v>
      </c>
      <c r="Z16" s="48">
        <v>1</v>
      </c>
      <c r="AA16" s="48">
        <v>0</v>
      </c>
      <c r="AB16" s="48">
        <v>2</v>
      </c>
      <c r="AC16" s="86">
        <f t="shared" si="7"/>
        <v>2.5291987149470567</v>
      </c>
      <c r="AE16" s="100">
        <f t="shared" si="0"/>
        <v>67.532033819666438</v>
      </c>
      <c r="AF16" s="8">
        <f t="shared" si="1"/>
        <v>12.634198714947058</v>
      </c>
      <c r="AG16" s="11">
        <f t="shared" si="8"/>
        <v>80.166232534613499</v>
      </c>
      <c r="AH16" s="1"/>
      <c r="AI16" s="111"/>
      <c r="AJ16" s="1"/>
      <c r="AK16" s="107" t="s">
        <v>19</v>
      </c>
      <c r="AL16" s="172">
        <v>30</v>
      </c>
      <c r="AM16" s="115"/>
      <c r="AN16" s="115"/>
      <c r="AO16" s="115"/>
      <c r="AP16" s="126">
        <f t="shared" si="11"/>
        <v>1.71</v>
      </c>
      <c r="AQ16" s="57">
        <v>0</v>
      </c>
      <c r="AR16" s="58">
        <v>1.4</v>
      </c>
      <c r="AS16" s="57">
        <v>0</v>
      </c>
      <c r="AT16" s="49">
        <v>0.9</v>
      </c>
      <c r="AU16" s="49">
        <v>0.4</v>
      </c>
      <c r="AV16" s="49">
        <v>0</v>
      </c>
      <c r="AW16" s="125">
        <f t="shared" si="13"/>
        <v>1.1233750637455202</v>
      </c>
      <c r="AX16" s="123"/>
      <c r="AY16" s="124">
        <f t="shared" si="2"/>
        <v>20.098819589186441</v>
      </c>
      <c r="AZ16" s="38">
        <f t="shared" si="3"/>
        <v>5.5333750637455204</v>
      </c>
      <c r="BA16" s="137">
        <f t="shared" si="14"/>
        <v>25.632194652931961</v>
      </c>
      <c r="BC16" s="190">
        <v>20.098819589186441</v>
      </c>
      <c r="BD16" s="186">
        <v>24.024303997065545</v>
      </c>
      <c r="BE16" s="191">
        <f t="shared" si="15"/>
        <v>29.557679060811065</v>
      </c>
      <c r="BF16" s="184"/>
      <c r="BG16" s="196"/>
      <c r="BH16" s="184"/>
      <c r="BI16" s="178">
        <v>1</v>
      </c>
      <c r="BJ16" s="178">
        <v>1.05</v>
      </c>
      <c r="BK16" s="178">
        <v>1.25</v>
      </c>
    </row>
    <row r="17" spans="1:63">
      <c r="A17" s="34">
        <v>14</v>
      </c>
      <c r="B17" s="29">
        <v>82.336585784991428</v>
      </c>
      <c r="C17" s="19">
        <v>15.923829598561623</v>
      </c>
      <c r="D17" s="30">
        <v>98.260415383553052</v>
      </c>
      <c r="F17" s="75">
        <v>5.35</v>
      </c>
      <c r="G17" s="18">
        <v>0</v>
      </c>
      <c r="H17" s="18">
        <v>3.5</v>
      </c>
      <c r="I17" s="18">
        <v>0.2</v>
      </c>
      <c r="J17" s="18">
        <v>2.2000000000000002</v>
      </c>
      <c r="K17" s="18">
        <v>3</v>
      </c>
      <c r="L17" s="18">
        <v>1</v>
      </c>
      <c r="M17" s="72">
        <f>$C$17-(SUM(F17:L17))</f>
        <v>0.67382959856162294</v>
      </c>
      <c r="N17" s="61"/>
      <c r="O17" s="161"/>
      <c r="P17" s="61"/>
      <c r="Q17" s="115"/>
      <c r="R17" s="39"/>
      <c r="S17" s="115"/>
      <c r="T17" s="115"/>
      <c r="U17" s="25"/>
      <c r="V17" s="97">
        <f t="shared" si="5"/>
        <v>3.7050000000000001</v>
      </c>
      <c r="W17" s="48">
        <v>0</v>
      </c>
      <c r="X17" s="48">
        <v>2</v>
      </c>
      <c r="Y17" s="48">
        <f t="shared" si="6"/>
        <v>0.1</v>
      </c>
      <c r="Z17" s="48">
        <v>1</v>
      </c>
      <c r="AA17" s="48">
        <v>0</v>
      </c>
      <c r="AB17" s="48">
        <v>2.4</v>
      </c>
      <c r="AC17" s="86">
        <f t="shared" si="7"/>
        <v>0.4551237631427647</v>
      </c>
      <c r="AE17" s="100">
        <f t="shared" si="0"/>
        <v>69.162732059392809</v>
      </c>
      <c r="AF17" s="8">
        <f t="shared" si="1"/>
        <v>9.6601237631427654</v>
      </c>
      <c r="AG17" s="11">
        <f t="shared" si="8"/>
        <v>78.822855822535573</v>
      </c>
      <c r="AH17" s="1"/>
      <c r="AI17" s="111"/>
      <c r="AJ17" s="1"/>
      <c r="AK17" s="39"/>
      <c r="AM17" s="115"/>
      <c r="AN17" s="115"/>
      <c r="AO17" s="115"/>
      <c r="AP17" s="126">
        <f t="shared" si="11"/>
        <v>1.71</v>
      </c>
      <c r="AQ17" s="57">
        <v>0</v>
      </c>
      <c r="AR17" s="58">
        <v>0.8</v>
      </c>
      <c r="AS17" s="57">
        <v>0</v>
      </c>
      <c r="AT17" s="49">
        <v>1</v>
      </c>
      <c r="AU17" s="49">
        <v>0.6</v>
      </c>
      <c r="AV17" s="49">
        <v>0</v>
      </c>
      <c r="AW17" s="125">
        <f t="shared" si="13"/>
        <v>0.20214887956848687</v>
      </c>
      <c r="AX17" s="123"/>
      <c r="AY17" s="124">
        <f t="shared" si="2"/>
        <v>19.760780588397946</v>
      </c>
      <c r="AZ17" s="38">
        <f t="shared" si="3"/>
        <v>4.3121488795684861</v>
      </c>
      <c r="BA17" s="137">
        <f t="shared" si="14"/>
        <v>24.072929467966432</v>
      </c>
      <c r="BC17" s="190">
        <v>19.760780588397946</v>
      </c>
      <c r="BD17" s="186">
        <v>29.906573551891391</v>
      </c>
      <c r="BE17" s="191">
        <f t="shared" si="15"/>
        <v>34.218722431459881</v>
      </c>
      <c r="BF17" s="184"/>
      <c r="BG17" s="196"/>
      <c r="BH17" s="184"/>
      <c r="BI17" s="178">
        <v>1</v>
      </c>
      <c r="BJ17" s="178">
        <v>1.05</v>
      </c>
      <c r="BK17" s="178">
        <v>1.2</v>
      </c>
    </row>
    <row r="18" spans="1:63">
      <c r="A18" s="34">
        <v>15</v>
      </c>
      <c r="B18" s="29">
        <v>83.720599921353653</v>
      </c>
      <c r="C18" s="19">
        <v>15.491462804412629</v>
      </c>
      <c r="D18" s="30">
        <v>99.212062725766287</v>
      </c>
      <c r="F18" s="75">
        <v>5.35</v>
      </c>
      <c r="G18" s="18">
        <v>0</v>
      </c>
      <c r="H18" s="18">
        <v>3</v>
      </c>
      <c r="I18" s="18">
        <v>0.2</v>
      </c>
      <c r="J18" s="18">
        <v>2.8</v>
      </c>
      <c r="K18" s="18">
        <v>1.5</v>
      </c>
      <c r="L18" s="18">
        <v>1.5</v>
      </c>
      <c r="M18" s="72">
        <f>$C$18-(SUM(F18:L18))</f>
        <v>1.1414628044126314</v>
      </c>
      <c r="N18" s="61"/>
      <c r="O18" s="161"/>
      <c r="P18" s="61"/>
      <c r="Q18" s="115"/>
      <c r="R18" s="115"/>
      <c r="S18" s="115"/>
      <c r="T18" s="115"/>
      <c r="U18" s="25"/>
      <c r="V18" s="97">
        <f t="shared" si="5"/>
        <v>3.7050000000000001</v>
      </c>
      <c r="W18" s="48">
        <v>0</v>
      </c>
      <c r="X18" s="48">
        <v>1</v>
      </c>
      <c r="Y18" s="48">
        <f t="shared" si="6"/>
        <v>0.1</v>
      </c>
      <c r="Z18" s="48">
        <v>0.5</v>
      </c>
      <c r="AA18" s="48">
        <v>0</v>
      </c>
      <c r="AB18" s="48">
        <v>3.1</v>
      </c>
      <c r="AC18" s="86">
        <f t="shared" si="7"/>
        <v>0.77097659132327434</v>
      </c>
      <c r="AE18" s="100">
        <f t="shared" si="0"/>
        <v>70.325303933937079</v>
      </c>
      <c r="AF18" s="8">
        <f t="shared" si="1"/>
        <v>9.1759765913232734</v>
      </c>
      <c r="AG18" s="11">
        <f t="shared" si="8"/>
        <v>79.501280525260356</v>
      </c>
      <c r="AH18" s="1"/>
      <c r="AI18" s="111"/>
      <c r="AJ18" s="1"/>
      <c r="AK18" s="123"/>
      <c r="AL18" s="123"/>
      <c r="AM18" s="115"/>
      <c r="AN18" s="115"/>
      <c r="AO18" s="115"/>
      <c r="AP18" s="126">
        <f t="shared" si="11"/>
        <v>1.71</v>
      </c>
      <c r="AQ18" s="57">
        <v>0</v>
      </c>
      <c r="AR18" s="58">
        <f t="shared" si="12"/>
        <v>0.3</v>
      </c>
      <c r="AS18" s="57">
        <v>0</v>
      </c>
      <c r="AT18" s="49">
        <v>1</v>
      </c>
      <c r="AU18" s="49">
        <v>0</v>
      </c>
      <c r="AV18" s="49">
        <v>0.5</v>
      </c>
      <c r="AW18" s="125">
        <f t="shared" si="13"/>
        <v>0.34243884132378938</v>
      </c>
      <c r="AX18" s="123"/>
      <c r="AY18" s="124">
        <f t="shared" si="2"/>
        <v>20.092943981124879</v>
      </c>
      <c r="AZ18" s="38">
        <f t="shared" si="3"/>
        <v>3.8524388413237891</v>
      </c>
      <c r="BA18" s="137">
        <f t="shared" si="14"/>
        <v>23.945382822448668</v>
      </c>
      <c r="BC18" s="190">
        <v>20.092943981124879</v>
      </c>
      <c r="BD18" s="186">
        <v>20.295988120756213</v>
      </c>
      <c r="BE18" s="191">
        <f t="shared" si="15"/>
        <v>24.148426962080002</v>
      </c>
      <c r="BF18" s="184"/>
      <c r="BG18" s="196"/>
      <c r="BH18" s="184"/>
      <c r="BI18" s="178">
        <v>1</v>
      </c>
      <c r="BJ18" s="178">
        <v>1.05</v>
      </c>
      <c r="BK18" s="178">
        <v>1.2</v>
      </c>
    </row>
    <row r="19" spans="1:63">
      <c r="A19" s="34">
        <v>16</v>
      </c>
      <c r="B19" s="29">
        <v>106.47143481997674</v>
      </c>
      <c r="C19" s="19">
        <v>17.159946998804859</v>
      </c>
      <c r="D19" s="30">
        <v>123.63138181878159</v>
      </c>
      <c r="F19" s="75">
        <v>5.35</v>
      </c>
      <c r="G19" s="18">
        <v>0</v>
      </c>
      <c r="H19" s="18">
        <v>2.8</v>
      </c>
      <c r="I19" s="18">
        <v>0.5</v>
      </c>
      <c r="J19" s="18">
        <v>1.3</v>
      </c>
      <c r="K19" s="18">
        <v>0</v>
      </c>
      <c r="L19" s="18">
        <v>3</v>
      </c>
      <c r="M19" s="72">
        <f>$C$19-(SUM(F19:L19))</f>
        <v>4.2099469988048597</v>
      </c>
      <c r="N19" s="61"/>
      <c r="O19" s="161"/>
      <c r="P19" s="61"/>
      <c r="Q19" s="165"/>
      <c r="R19" s="39"/>
      <c r="S19" s="115"/>
      <c r="T19" s="115"/>
      <c r="U19" s="25"/>
      <c r="V19" s="97">
        <f t="shared" si="5"/>
        <v>3.7050000000000001</v>
      </c>
      <c r="W19" s="48">
        <v>0</v>
      </c>
      <c r="X19" s="48">
        <v>1</v>
      </c>
      <c r="Y19" s="48">
        <f t="shared" si="6"/>
        <v>0.25</v>
      </c>
      <c r="Z19" s="48">
        <v>0.5</v>
      </c>
      <c r="AA19" s="48">
        <v>0</v>
      </c>
      <c r="AB19" s="48">
        <v>4.2</v>
      </c>
      <c r="AC19" s="86">
        <f t="shared" si="7"/>
        <v>2.8435184871927679</v>
      </c>
      <c r="AE19" s="100">
        <f t="shared" si="0"/>
        <v>87.732462291660838</v>
      </c>
      <c r="AF19" s="8">
        <f t="shared" si="1"/>
        <v>12.498518487192769</v>
      </c>
      <c r="AG19" s="11">
        <f t="shared" si="8"/>
        <v>100.23098077885361</v>
      </c>
      <c r="AH19" s="1"/>
      <c r="AI19" s="111"/>
      <c r="AJ19" s="1"/>
      <c r="AK19" s="123"/>
      <c r="AL19" s="169"/>
      <c r="AM19" s="115"/>
      <c r="AN19" s="115"/>
      <c r="AO19" s="115"/>
      <c r="AP19" s="126">
        <f t="shared" si="11"/>
        <v>1.71</v>
      </c>
      <c r="AQ19" s="57">
        <v>0</v>
      </c>
      <c r="AR19" s="58">
        <f t="shared" si="12"/>
        <v>0.3</v>
      </c>
      <c r="AS19" s="57">
        <v>0</v>
      </c>
      <c r="AT19" s="49">
        <v>1</v>
      </c>
      <c r="AU19" s="49">
        <v>0</v>
      </c>
      <c r="AV19" s="49">
        <v>1.2</v>
      </c>
      <c r="AW19" s="125">
        <f t="shared" si="13"/>
        <v>1.2629840996414579</v>
      </c>
      <c r="AX19" s="123"/>
      <c r="AY19" s="124">
        <f t="shared" si="2"/>
        <v>23.423715660394883</v>
      </c>
      <c r="AZ19" s="38">
        <f t="shared" si="3"/>
        <v>5.472984099641458</v>
      </c>
      <c r="BA19" s="137">
        <f t="shared" si="14"/>
        <v>28.896699760036341</v>
      </c>
      <c r="BC19" s="190">
        <v>23.423715660394883</v>
      </c>
      <c r="BD19" s="186">
        <v>17.709592195056853</v>
      </c>
      <c r="BE19" s="191">
        <f t="shared" si="15"/>
        <v>23.182576294698311</v>
      </c>
      <c r="BF19" s="184"/>
      <c r="BG19" s="196"/>
      <c r="BH19" s="184"/>
      <c r="BI19" s="178">
        <v>1</v>
      </c>
      <c r="BJ19" s="178">
        <v>1.03</v>
      </c>
      <c r="BK19" s="178">
        <v>1.1000000000000001</v>
      </c>
    </row>
    <row r="20" spans="1:63">
      <c r="A20" s="34">
        <v>17</v>
      </c>
      <c r="B20" s="29">
        <v>129.44193469113543</v>
      </c>
      <c r="C20" s="19">
        <v>20.962395514986852</v>
      </c>
      <c r="D20" s="30">
        <v>150.40433020612227</v>
      </c>
      <c r="F20" s="75">
        <v>5.35</v>
      </c>
      <c r="G20" s="41">
        <v>4</v>
      </c>
      <c r="H20" s="18">
        <v>3.8</v>
      </c>
      <c r="I20" s="18">
        <v>0.9</v>
      </c>
      <c r="J20" s="18">
        <v>0.2</v>
      </c>
      <c r="K20" s="18">
        <v>0</v>
      </c>
      <c r="L20" s="18">
        <v>3</v>
      </c>
      <c r="M20" s="72">
        <f>$C$20-(SUM(F20:L20))</f>
        <v>3.7123955149868522</v>
      </c>
      <c r="N20" s="61"/>
      <c r="O20" s="161"/>
      <c r="P20" s="61"/>
      <c r="Q20" s="115"/>
      <c r="R20" s="115"/>
      <c r="S20" s="115"/>
      <c r="T20" s="115"/>
      <c r="U20" s="25"/>
      <c r="V20" s="97">
        <f t="shared" si="5"/>
        <v>3.7050000000000001</v>
      </c>
      <c r="W20" s="48">
        <v>3</v>
      </c>
      <c r="X20" s="48">
        <v>1.3</v>
      </c>
      <c r="Y20" s="48">
        <f t="shared" si="6"/>
        <v>0.45</v>
      </c>
      <c r="Z20" s="48">
        <v>0.7</v>
      </c>
      <c r="AA20" s="48">
        <v>2.5</v>
      </c>
      <c r="AB20" s="48">
        <v>2.7</v>
      </c>
      <c r="AC20" s="86">
        <f t="shared" si="7"/>
        <v>2.5074579992654051</v>
      </c>
      <c r="AE20" s="100">
        <f t="shared" si="0"/>
        <v>106.6601541854956</v>
      </c>
      <c r="AF20" s="8">
        <f t="shared" si="1"/>
        <v>16.862457999265406</v>
      </c>
      <c r="AG20" s="11">
        <f t="shared" si="8"/>
        <v>123.522612184761</v>
      </c>
      <c r="AH20" s="1"/>
      <c r="AI20" s="111"/>
      <c r="AJ20" s="1"/>
      <c r="AK20" s="123"/>
      <c r="AL20" s="123"/>
      <c r="AM20" s="115"/>
      <c r="AN20" s="115"/>
      <c r="AO20" s="115"/>
      <c r="AP20" s="126">
        <f t="shared" si="11"/>
        <v>1.71</v>
      </c>
      <c r="AQ20" s="57">
        <v>0.7</v>
      </c>
      <c r="AR20" s="58">
        <f t="shared" si="12"/>
        <v>0.39</v>
      </c>
      <c r="AS20" s="57">
        <v>0</v>
      </c>
      <c r="AT20" s="49">
        <v>1</v>
      </c>
      <c r="AU20" s="49">
        <v>0</v>
      </c>
      <c r="AV20" s="49">
        <v>0.8</v>
      </c>
      <c r="AW20" s="125">
        <f t="shared" si="13"/>
        <v>1.1137186544960556</v>
      </c>
      <c r="AX20" s="123"/>
      <c r="AY20" s="124">
        <f t="shared" si="2"/>
        <v>28.477225632049798</v>
      </c>
      <c r="AZ20" s="38">
        <f t="shared" si="3"/>
        <v>5.7137186544960556</v>
      </c>
      <c r="BA20" s="137">
        <f t="shared" si="14"/>
        <v>34.190944286545857</v>
      </c>
      <c r="BC20" s="190">
        <v>28.477225632049798</v>
      </c>
      <c r="BD20" s="186">
        <v>18.960903850063918</v>
      </c>
      <c r="BE20" s="191">
        <f t="shared" si="15"/>
        <v>24.674622504559974</v>
      </c>
      <c r="BF20" s="184"/>
      <c r="BG20" s="196"/>
      <c r="BH20" s="184"/>
      <c r="BI20" s="178">
        <v>1</v>
      </c>
      <c r="BJ20" s="178">
        <v>1.03</v>
      </c>
      <c r="BK20" s="178">
        <v>1.1000000000000001</v>
      </c>
    </row>
    <row r="21" spans="1:63">
      <c r="A21" s="34">
        <v>18</v>
      </c>
      <c r="B21" s="29">
        <v>132.79406236139832</v>
      </c>
      <c r="C21" s="19">
        <v>25.026608792906522</v>
      </c>
      <c r="D21" s="30">
        <v>157.82067115430485</v>
      </c>
      <c r="F21" s="75">
        <v>5.35</v>
      </c>
      <c r="G21" s="41">
        <v>3.8</v>
      </c>
      <c r="H21" s="18">
        <v>4.2</v>
      </c>
      <c r="I21" s="18">
        <v>1.2</v>
      </c>
      <c r="J21" s="18">
        <v>0.3</v>
      </c>
      <c r="K21" s="18">
        <v>3</v>
      </c>
      <c r="L21" s="18">
        <v>2.8</v>
      </c>
      <c r="M21" s="72">
        <f>$C$21-(SUM(F21:L21))</f>
        <v>4.3766087929065236</v>
      </c>
      <c r="N21" s="61"/>
      <c r="O21" s="161"/>
      <c r="P21" s="61"/>
      <c r="Q21" s="115"/>
      <c r="R21" s="115"/>
      <c r="S21" s="115"/>
      <c r="T21" s="115"/>
      <c r="U21" s="25"/>
      <c r="V21" s="97">
        <f t="shared" si="5"/>
        <v>3.7050000000000001</v>
      </c>
      <c r="W21" s="48">
        <v>3.5</v>
      </c>
      <c r="X21" s="48">
        <v>3.3</v>
      </c>
      <c r="Y21" s="48">
        <f t="shared" si="6"/>
        <v>0.6</v>
      </c>
      <c r="Z21" s="48">
        <v>0.9</v>
      </c>
      <c r="AA21" s="48">
        <v>2.5</v>
      </c>
      <c r="AB21" s="48">
        <v>2.7</v>
      </c>
      <c r="AC21" s="86">
        <f t="shared" si="7"/>
        <v>2.9560866246945774</v>
      </c>
      <c r="AE21" s="100">
        <f t="shared" si="0"/>
        <v>106.23524988911866</v>
      </c>
      <c r="AF21" s="8">
        <f t="shared" si="1"/>
        <v>20.161086624694576</v>
      </c>
      <c r="AG21" s="11">
        <f t="shared" si="8"/>
        <v>126.39633651381324</v>
      </c>
      <c r="AH21" s="1"/>
      <c r="AI21" s="111"/>
      <c r="AJ21" s="1"/>
      <c r="AK21" s="123"/>
      <c r="AL21" s="123"/>
      <c r="AM21" s="123"/>
      <c r="AN21" s="123"/>
      <c r="AO21" s="115"/>
      <c r="AP21" s="126">
        <f t="shared" si="11"/>
        <v>1.71</v>
      </c>
      <c r="AQ21" s="57">
        <v>1.4</v>
      </c>
      <c r="AR21" s="58">
        <f t="shared" si="12"/>
        <v>0.98999999999999988</v>
      </c>
      <c r="AS21" s="57">
        <v>0</v>
      </c>
      <c r="AT21" s="49">
        <v>1.3</v>
      </c>
      <c r="AU21" s="49">
        <v>0</v>
      </c>
      <c r="AV21" s="49">
        <v>0.8</v>
      </c>
      <c r="AW21" s="125">
        <f t="shared" si="13"/>
        <v>1.3129826378719571</v>
      </c>
      <c r="AX21" s="123"/>
      <c r="AY21" s="124">
        <f t="shared" si="2"/>
        <v>26.558812472279666</v>
      </c>
      <c r="AZ21" s="38">
        <f t="shared" si="3"/>
        <v>7.5129826378719562</v>
      </c>
      <c r="BA21" s="137">
        <f t="shared" si="14"/>
        <v>34.071795110151619</v>
      </c>
      <c r="BC21" s="190">
        <v>26.558812472279666</v>
      </c>
      <c r="BD21" s="186">
        <v>18.857394221927741</v>
      </c>
      <c r="BE21" s="191">
        <f t="shared" si="15"/>
        <v>26.370376859799698</v>
      </c>
      <c r="BF21" s="184"/>
      <c r="BG21" s="196"/>
      <c r="BH21" s="184"/>
      <c r="BI21" s="178">
        <v>1</v>
      </c>
      <c r="BJ21" s="178">
        <v>1</v>
      </c>
      <c r="BK21" s="178">
        <v>1</v>
      </c>
    </row>
    <row r="22" spans="1:63">
      <c r="A22" s="34">
        <v>19</v>
      </c>
      <c r="B22" s="29">
        <v>127.41490564675694</v>
      </c>
      <c r="C22" s="19">
        <v>27.230654000436839</v>
      </c>
      <c r="D22" s="30">
        <v>154.64555964719378</v>
      </c>
      <c r="F22" s="75">
        <v>5.35</v>
      </c>
      <c r="G22" s="41">
        <v>2.7</v>
      </c>
      <c r="H22" s="18">
        <v>5</v>
      </c>
      <c r="I22" s="18">
        <v>1.3</v>
      </c>
      <c r="J22" s="19">
        <v>0.6</v>
      </c>
      <c r="K22" s="19">
        <v>3</v>
      </c>
      <c r="L22" s="18">
        <v>2.2000000000000002</v>
      </c>
      <c r="M22" s="72">
        <f>$C$22-(SUM(F22:L22))</f>
        <v>7.0806540004368372</v>
      </c>
      <c r="N22" s="61"/>
      <c r="O22" s="161"/>
      <c r="P22" s="61"/>
      <c r="Q22" s="115"/>
      <c r="R22" s="115"/>
      <c r="S22" s="115"/>
      <c r="T22" s="115"/>
      <c r="U22" s="25"/>
      <c r="V22" s="97">
        <f t="shared" si="5"/>
        <v>3.7050000000000001</v>
      </c>
      <c r="W22" s="48">
        <v>3.3</v>
      </c>
      <c r="X22" s="48">
        <v>4</v>
      </c>
      <c r="Y22" s="48">
        <f t="shared" si="6"/>
        <v>0.65</v>
      </c>
      <c r="Z22" s="50">
        <v>1.2</v>
      </c>
      <c r="AA22" s="50">
        <v>2.5</v>
      </c>
      <c r="AB22" s="48">
        <v>0</v>
      </c>
      <c r="AC22" s="86">
        <f t="shared" si="7"/>
        <v>4.7824760162950524</v>
      </c>
      <c r="AE22" s="100">
        <f t="shared" si="0"/>
        <v>101.93192451740555</v>
      </c>
      <c r="AF22" s="8">
        <f t="shared" si="1"/>
        <v>20.13747601629505</v>
      </c>
      <c r="AG22" s="11">
        <f t="shared" si="8"/>
        <v>122.0694005337006</v>
      </c>
      <c r="AH22" s="1"/>
      <c r="AI22" s="111"/>
      <c r="AJ22" s="1"/>
      <c r="AK22" s="165"/>
      <c r="AL22" s="165"/>
      <c r="AM22" s="115"/>
      <c r="AN22" s="61"/>
      <c r="AO22" s="123"/>
      <c r="AP22" s="126">
        <f t="shared" si="11"/>
        <v>1.71</v>
      </c>
      <c r="AQ22" s="57">
        <v>1</v>
      </c>
      <c r="AR22" s="58">
        <f t="shared" si="12"/>
        <v>1.2</v>
      </c>
      <c r="AS22" s="57">
        <v>0</v>
      </c>
      <c r="AT22" s="49">
        <v>1.9</v>
      </c>
      <c r="AU22" s="49">
        <v>0.8</v>
      </c>
      <c r="AV22" s="49">
        <v>0.7</v>
      </c>
      <c r="AW22" s="125">
        <f t="shared" si="13"/>
        <v>2.1241962001310513</v>
      </c>
      <c r="AX22" s="123"/>
      <c r="AY22" s="124">
        <f t="shared" si="2"/>
        <v>25.482981129351387</v>
      </c>
      <c r="AZ22" s="38">
        <f t="shared" si="3"/>
        <v>9.4341962001310513</v>
      </c>
      <c r="BA22" s="137">
        <f t="shared" si="14"/>
        <v>34.917177329482442</v>
      </c>
      <c r="BC22" s="190">
        <v>25.482981129351387</v>
      </c>
      <c r="BD22" s="186">
        <v>20.098819589186441</v>
      </c>
      <c r="BE22" s="191">
        <f t="shared" si="15"/>
        <v>29.533015789317492</v>
      </c>
      <c r="BF22" s="184"/>
      <c r="BG22" s="196"/>
      <c r="BH22" s="184"/>
      <c r="BI22" s="178">
        <v>1</v>
      </c>
      <c r="BJ22" s="178">
        <v>1</v>
      </c>
      <c r="BK22" s="178">
        <v>1</v>
      </c>
    </row>
    <row r="23" spans="1:63">
      <c r="A23" s="34">
        <v>20</v>
      </c>
      <c r="B23" s="29">
        <v>113.75885212647972</v>
      </c>
      <c r="C23" s="19">
        <v>27.022188682442739</v>
      </c>
      <c r="D23" s="30">
        <v>140.78104080892246</v>
      </c>
      <c r="F23" s="75">
        <v>5.35</v>
      </c>
      <c r="G23" s="19">
        <v>0</v>
      </c>
      <c r="H23" s="19">
        <v>6</v>
      </c>
      <c r="I23" s="18">
        <v>1.3</v>
      </c>
      <c r="J23" s="19">
        <v>3</v>
      </c>
      <c r="K23" s="19">
        <v>0</v>
      </c>
      <c r="L23" s="18">
        <v>1.5</v>
      </c>
      <c r="M23" s="72">
        <f>$C$23-(SUM(F23:L23))</f>
        <v>9.8721886824427401</v>
      </c>
      <c r="N23" s="61"/>
      <c r="O23" s="161"/>
      <c r="P23" s="61"/>
      <c r="Q23" s="115"/>
      <c r="R23" s="115"/>
      <c r="S23" s="115"/>
      <c r="T23" s="115"/>
      <c r="U23" s="25"/>
      <c r="V23" s="97">
        <f t="shared" si="5"/>
        <v>3.7050000000000001</v>
      </c>
      <c r="W23" s="50">
        <v>0</v>
      </c>
      <c r="X23" s="50">
        <v>5.5</v>
      </c>
      <c r="Y23" s="48">
        <f t="shared" si="6"/>
        <v>0.65</v>
      </c>
      <c r="Z23" s="50">
        <v>1.4</v>
      </c>
      <c r="AA23" s="50">
        <v>1</v>
      </c>
      <c r="AB23" s="48">
        <v>0</v>
      </c>
      <c r="AC23" s="86">
        <f t="shared" si="7"/>
        <v>6.6679582986556101</v>
      </c>
      <c r="AE23" s="100">
        <f t="shared" si="0"/>
        <v>91.007081701183779</v>
      </c>
      <c r="AF23" s="8">
        <f t="shared" si="1"/>
        <v>18.922958298655612</v>
      </c>
      <c r="AG23" s="11">
        <f t="shared" si="8"/>
        <v>109.93003999983939</v>
      </c>
      <c r="AH23" s="1"/>
      <c r="AI23" s="111"/>
      <c r="AJ23" s="1"/>
      <c r="AK23" s="63"/>
      <c r="AL23" s="63"/>
      <c r="AM23" s="123"/>
      <c r="AN23" s="123"/>
      <c r="AO23" s="61"/>
      <c r="AP23" s="126">
        <f t="shared" si="11"/>
        <v>1.71</v>
      </c>
      <c r="AQ23" s="57">
        <v>0</v>
      </c>
      <c r="AR23" s="58">
        <f t="shared" si="12"/>
        <v>1.65</v>
      </c>
      <c r="AS23" s="57">
        <v>0</v>
      </c>
      <c r="AT23" s="49">
        <v>2.1</v>
      </c>
      <c r="AU23" s="49">
        <v>1.3</v>
      </c>
      <c r="AV23" s="49">
        <v>0.7</v>
      </c>
      <c r="AW23" s="125">
        <f t="shared" si="13"/>
        <v>2.9616566047328221</v>
      </c>
      <c r="AX23" s="123"/>
      <c r="AY23" s="124">
        <f t="shared" si="2"/>
        <v>22.751770425295945</v>
      </c>
      <c r="AZ23" s="38">
        <f t="shared" si="3"/>
        <v>10.421656604732823</v>
      </c>
      <c r="BA23" s="137">
        <f t="shared" si="14"/>
        <v>33.173427030028769</v>
      </c>
      <c r="BC23" s="190">
        <v>22.751770425295945</v>
      </c>
      <c r="BD23" s="186">
        <v>19.760780588397946</v>
      </c>
      <c r="BE23" s="191">
        <f t="shared" si="15"/>
        <v>30.182437193130767</v>
      </c>
      <c r="BF23" s="184"/>
      <c r="BG23" s="196"/>
      <c r="BH23" s="184"/>
      <c r="BI23" s="178">
        <v>1</v>
      </c>
      <c r="BJ23" s="178">
        <v>1</v>
      </c>
      <c r="BK23" s="178">
        <v>1</v>
      </c>
    </row>
    <row r="24" spans="1:63">
      <c r="A24" s="34">
        <v>21</v>
      </c>
      <c r="B24" s="29">
        <v>88.546927824535629</v>
      </c>
      <c r="C24" s="19">
        <v>24.658392874161155</v>
      </c>
      <c r="D24" s="30">
        <v>113.20532069869678</v>
      </c>
      <c r="F24" s="75">
        <v>5.35</v>
      </c>
      <c r="G24" s="19">
        <v>0</v>
      </c>
      <c r="H24" s="19">
        <v>7.3</v>
      </c>
      <c r="I24" s="18">
        <v>1.4</v>
      </c>
      <c r="J24" s="19">
        <v>3.9</v>
      </c>
      <c r="K24" s="19">
        <v>0</v>
      </c>
      <c r="L24" s="18">
        <v>0.4</v>
      </c>
      <c r="M24" s="72">
        <f>$C$24-(SUM(F24:L24))</f>
        <v>6.3083928741611572</v>
      </c>
      <c r="N24" s="119"/>
      <c r="O24" s="162"/>
      <c r="P24" s="119"/>
      <c r="Q24" s="39"/>
      <c r="R24" s="39"/>
      <c r="S24" s="115"/>
      <c r="T24" s="115"/>
      <c r="U24" s="25"/>
      <c r="V24" s="97">
        <f t="shared" si="5"/>
        <v>3.7050000000000001</v>
      </c>
      <c r="W24" s="50">
        <v>0</v>
      </c>
      <c r="X24" s="50">
        <v>5</v>
      </c>
      <c r="Y24" s="48">
        <f t="shared" si="6"/>
        <v>0.7</v>
      </c>
      <c r="Z24" s="50">
        <v>1.5</v>
      </c>
      <c r="AA24" s="50">
        <v>0</v>
      </c>
      <c r="AB24" s="48">
        <v>0</v>
      </c>
      <c r="AC24" s="86">
        <f t="shared" si="7"/>
        <v>4.2608687870048501</v>
      </c>
      <c r="AE24" s="100">
        <f t="shared" si="0"/>
        <v>70.837542259628506</v>
      </c>
      <c r="AF24" s="8">
        <f t="shared" si="1"/>
        <v>15.16586878700485</v>
      </c>
      <c r="AG24" s="11">
        <f t="shared" si="8"/>
        <v>86.00341104663336</v>
      </c>
      <c r="AH24" s="1"/>
      <c r="AI24" s="111"/>
      <c r="AJ24" s="1"/>
      <c r="AK24" s="63"/>
      <c r="AL24" s="63"/>
      <c r="AM24" s="123"/>
      <c r="AN24" s="123"/>
      <c r="AO24" s="123"/>
      <c r="AP24" s="126">
        <f t="shared" si="11"/>
        <v>1.71</v>
      </c>
      <c r="AQ24" s="57">
        <v>0</v>
      </c>
      <c r="AR24" s="58">
        <f t="shared" si="12"/>
        <v>1.5</v>
      </c>
      <c r="AS24" s="57">
        <v>0</v>
      </c>
      <c r="AT24" s="49">
        <v>2.2000000000000002</v>
      </c>
      <c r="AU24" s="49">
        <v>0</v>
      </c>
      <c r="AV24" s="49">
        <v>1.2</v>
      </c>
      <c r="AW24" s="125">
        <f t="shared" si="13"/>
        <v>1.8925178622483472</v>
      </c>
      <c r="AX24" s="123"/>
      <c r="AY24" s="124">
        <f t="shared" si="2"/>
        <v>17.709385564907127</v>
      </c>
      <c r="AZ24" s="38">
        <f t="shared" si="3"/>
        <v>8.5025178622483466</v>
      </c>
      <c r="BA24" s="137">
        <f t="shared" si="14"/>
        <v>26.211903427155473</v>
      </c>
      <c r="BC24" s="190">
        <v>17.709385564907127</v>
      </c>
      <c r="BD24" s="186">
        <v>20.092943981124879</v>
      </c>
      <c r="BE24" s="191">
        <f t="shared" si="15"/>
        <v>28.595461843373226</v>
      </c>
      <c r="BF24" s="184"/>
      <c r="BG24" s="196"/>
      <c r="BH24" s="184"/>
      <c r="BI24" s="178">
        <v>1</v>
      </c>
      <c r="BJ24" s="178">
        <v>1</v>
      </c>
      <c r="BK24" s="178">
        <v>1</v>
      </c>
    </row>
    <row r="25" spans="1:63">
      <c r="A25" s="34">
        <v>22</v>
      </c>
      <c r="B25" s="29">
        <v>79.124195395199578</v>
      </c>
      <c r="C25" s="19">
        <v>22.383875175338293</v>
      </c>
      <c r="D25" s="30">
        <v>101.50807057053787</v>
      </c>
      <c r="F25" s="75">
        <v>5.35</v>
      </c>
      <c r="G25" s="19">
        <v>0</v>
      </c>
      <c r="H25" s="19">
        <v>6</v>
      </c>
      <c r="I25" s="18">
        <v>1.2</v>
      </c>
      <c r="J25" s="19">
        <v>3.9</v>
      </c>
      <c r="K25" s="19">
        <v>0</v>
      </c>
      <c r="L25" s="18">
        <v>0</v>
      </c>
      <c r="M25" s="72">
        <f>$C$25-(SUM(F25:L25))</f>
        <v>5.9338751753382937</v>
      </c>
      <c r="N25" s="119"/>
      <c r="O25" s="162"/>
      <c r="P25" s="119"/>
      <c r="Q25" s="39"/>
      <c r="R25" s="39"/>
      <c r="S25" s="115"/>
      <c r="T25" s="115"/>
      <c r="U25" s="25"/>
      <c r="V25" s="97">
        <f t="shared" si="5"/>
        <v>3.7050000000000001</v>
      </c>
      <c r="W25" s="50">
        <v>0</v>
      </c>
      <c r="X25" s="50">
        <v>4.3</v>
      </c>
      <c r="Y25" s="48">
        <f t="shared" si="6"/>
        <v>0.6</v>
      </c>
      <c r="Z25" s="50">
        <v>1.4</v>
      </c>
      <c r="AA25" s="50">
        <v>0</v>
      </c>
      <c r="AB25" s="48">
        <v>0</v>
      </c>
      <c r="AC25" s="86">
        <f t="shared" si="7"/>
        <v>4.0079088327142074</v>
      </c>
      <c r="AE25" s="100">
        <f t="shared" si="0"/>
        <v>63.299356316159667</v>
      </c>
      <c r="AF25" s="8">
        <f t="shared" si="1"/>
        <v>14.012908832714206</v>
      </c>
      <c r="AG25" s="11">
        <f t="shared" si="8"/>
        <v>77.312265148873877</v>
      </c>
      <c r="AH25" s="1"/>
      <c r="AI25" s="111"/>
      <c r="AJ25" s="1"/>
      <c r="AK25" s="63"/>
      <c r="AL25" s="63"/>
      <c r="AM25" s="123"/>
      <c r="AN25" s="123"/>
      <c r="AO25" s="123"/>
      <c r="AP25" s="126">
        <f t="shared" si="11"/>
        <v>1.71</v>
      </c>
      <c r="AQ25" s="57">
        <v>0</v>
      </c>
      <c r="AR25" s="58">
        <f t="shared" si="12"/>
        <v>1.2899999999999998</v>
      </c>
      <c r="AS25" s="57">
        <v>0.4</v>
      </c>
      <c r="AT25" s="49">
        <v>1.7</v>
      </c>
      <c r="AU25" s="49">
        <v>0</v>
      </c>
      <c r="AV25" s="49">
        <v>0.5</v>
      </c>
      <c r="AW25" s="125">
        <f t="shared" si="13"/>
        <v>1.7801625526014881</v>
      </c>
      <c r="AX25" s="123"/>
      <c r="AY25" s="124">
        <f t="shared" si="2"/>
        <v>15.824839079039917</v>
      </c>
      <c r="AZ25" s="38">
        <f t="shared" si="3"/>
        <v>7.3801625526014876</v>
      </c>
      <c r="BA25" s="137">
        <f t="shared" si="14"/>
        <v>23.205001631641405</v>
      </c>
      <c r="BC25" s="190">
        <v>15.824839079039917</v>
      </c>
      <c r="BD25" s="186">
        <v>23.423715660394883</v>
      </c>
      <c r="BE25" s="191">
        <f t="shared" si="15"/>
        <v>30.80387821299637</v>
      </c>
      <c r="BF25" s="184"/>
      <c r="BG25" s="196"/>
      <c r="BH25" s="184"/>
      <c r="BI25" s="178">
        <v>1</v>
      </c>
      <c r="BJ25" s="178">
        <v>1</v>
      </c>
      <c r="BK25" s="178">
        <v>1</v>
      </c>
    </row>
    <row r="26" spans="1:63" ht="15.75" thickBot="1">
      <c r="A26" s="34">
        <v>23</v>
      </c>
      <c r="B26" s="31">
        <v>57.622362433813123</v>
      </c>
      <c r="C26" s="20">
        <v>17.855518371515601</v>
      </c>
      <c r="D26" s="32">
        <v>75.477880805328724</v>
      </c>
      <c r="F26" s="76">
        <v>5.35</v>
      </c>
      <c r="G26" s="20">
        <v>0</v>
      </c>
      <c r="H26" s="20">
        <v>3.4</v>
      </c>
      <c r="I26" s="21">
        <v>0.8</v>
      </c>
      <c r="J26" s="20">
        <v>2</v>
      </c>
      <c r="K26" s="20">
        <v>0</v>
      </c>
      <c r="L26" s="21">
        <v>0</v>
      </c>
      <c r="M26" s="73">
        <f>$C$26-(SUM(F26:L26))</f>
        <v>6.3055183715155998</v>
      </c>
      <c r="N26" s="119"/>
      <c r="O26" s="162"/>
      <c r="P26" s="119"/>
      <c r="Q26" s="39"/>
      <c r="R26" s="39"/>
      <c r="S26" s="39"/>
      <c r="T26" s="39"/>
      <c r="U26" s="25"/>
      <c r="V26" s="98">
        <f t="shared" si="5"/>
        <v>3.7050000000000001</v>
      </c>
      <c r="W26" s="51">
        <v>0</v>
      </c>
      <c r="X26" s="51">
        <v>3.1</v>
      </c>
      <c r="Y26" s="52">
        <f t="shared" si="6"/>
        <v>0.4</v>
      </c>
      <c r="Z26" s="51">
        <v>1</v>
      </c>
      <c r="AA26" s="51">
        <v>0</v>
      </c>
      <c r="AB26" s="52">
        <v>0</v>
      </c>
      <c r="AC26" s="90">
        <f t="shared" si="7"/>
        <v>4.2589272657893931</v>
      </c>
      <c r="AE26" s="101">
        <f t="shared" si="0"/>
        <v>46.097889947050504</v>
      </c>
      <c r="AF26" s="12">
        <f t="shared" si="1"/>
        <v>12.463927265789394</v>
      </c>
      <c r="AG26" s="13">
        <f t="shared" si="8"/>
        <v>58.561817212839898</v>
      </c>
      <c r="AH26" s="1"/>
      <c r="AI26" s="111"/>
      <c r="AJ26" s="1"/>
      <c r="AK26" s="63"/>
      <c r="AL26" s="63"/>
      <c r="AM26" s="63"/>
      <c r="AN26" s="63"/>
      <c r="AO26" s="123"/>
      <c r="AP26" s="127">
        <f t="shared" si="11"/>
        <v>1.71</v>
      </c>
      <c r="AQ26" s="128">
        <v>0</v>
      </c>
      <c r="AR26" s="129">
        <f t="shared" si="12"/>
        <v>0.92999999999999994</v>
      </c>
      <c r="AS26" s="128">
        <v>0.3</v>
      </c>
      <c r="AT26" s="130">
        <v>1</v>
      </c>
      <c r="AU26" s="130">
        <v>0</v>
      </c>
      <c r="AV26" s="130">
        <v>0</v>
      </c>
      <c r="AW26" s="131">
        <f t="shared" si="13"/>
        <v>1.8916555114546798</v>
      </c>
      <c r="AX26" s="123"/>
      <c r="AY26" s="138">
        <f t="shared" si="2"/>
        <v>11.524472486762626</v>
      </c>
      <c r="AZ26" s="44">
        <f t="shared" si="3"/>
        <v>5.8316555114546791</v>
      </c>
      <c r="BA26" s="139">
        <f t="shared" si="14"/>
        <v>17.356127998217303</v>
      </c>
      <c r="BC26" s="192">
        <v>11.524472486762626</v>
      </c>
      <c r="BD26" s="193">
        <v>28.477225632049798</v>
      </c>
      <c r="BE26" s="194">
        <f t="shared" si="15"/>
        <v>34.308881143504479</v>
      </c>
      <c r="BF26" s="184"/>
      <c r="BG26" s="196"/>
      <c r="BH26" s="184"/>
      <c r="BI26" s="178">
        <v>1</v>
      </c>
      <c r="BJ26" s="178">
        <v>1</v>
      </c>
      <c r="BK26" s="178">
        <v>1</v>
      </c>
    </row>
    <row r="27" spans="1:63" ht="15.75" thickBot="1">
      <c r="A27" s="6"/>
      <c r="B27" s="25"/>
      <c r="C27" s="25"/>
      <c r="D27" s="25"/>
      <c r="J27" s="39"/>
      <c r="Q27" s="39"/>
      <c r="R27" s="39"/>
      <c r="S27" s="39"/>
      <c r="T27" s="39"/>
      <c r="U27" s="25"/>
      <c r="V27" s="4"/>
      <c r="Y27" s="64"/>
      <c r="AH27"/>
      <c r="AI27" s="112"/>
      <c r="AJ27"/>
      <c r="AK27" s="63"/>
      <c r="AL27" s="63"/>
      <c r="AM27" s="63"/>
      <c r="AN27" s="63"/>
    </row>
    <row r="28" spans="1:63">
      <c r="E28" s="35">
        <v>0</v>
      </c>
      <c r="F28" s="16">
        <f>F3</f>
        <v>5.7</v>
      </c>
      <c r="G28" s="17">
        <f t="shared" ref="G28:M43" si="16">F28+G3</f>
        <v>5.7</v>
      </c>
      <c r="H28" s="77">
        <f>G28+H3</f>
        <v>6.8000000000000007</v>
      </c>
      <c r="I28" s="77">
        <f t="shared" si="16"/>
        <v>7.1000000000000005</v>
      </c>
      <c r="J28" s="77">
        <f t="shared" si="16"/>
        <v>7.7</v>
      </c>
      <c r="K28" s="17">
        <f t="shared" si="16"/>
        <v>7.7</v>
      </c>
      <c r="L28" s="17">
        <f t="shared" si="16"/>
        <v>7.7</v>
      </c>
      <c r="M28" s="78">
        <f t="shared" si="16"/>
        <v>12.888539988455678</v>
      </c>
      <c r="N28" s="61"/>
      <c r="O28" s="161"/>
      <c r="P28" s="61"/>
      <c r="Q28" s="39"/>
      <c r="R28" s="39"/>
      <c r="S28" s="39"/>
      <c r="T28" s="39"/>
      <c r="U28" s="35">
        <v>0</v>
      </c>
      <c r="V28" s="102">
        <f>V3</f>
        <v>3.7050000000000001</v>
      </c>
      <c r="W28" s="15">
        <f t="shared" ref="W28:AC43" si="17">V28+W3</f>
        <v>3.7050000000000001</v>
      </c>
      <c r="X28" s="15">
        <f>W28+X3</f>
        <v>3.7050000000000001</v>
      </c>
      <c r="Y28" s="77">
        <f t="shared" si="17"/>
        <v>3.855</v>
      </c>
      <c r="Z28" s="77">
        <f t="shared" si="17"/>
        <v>4.4550000000000001</v>
      </c>
      <c r="AA28" s="15">
        <f t="shared" si="17"/>
        <v>4.4550000000000001</v>
      </c>
      <c r="AB28" s="15">
        <f t="shared" si="17"/>
        <v>4.4550000000000001</v>
      </c>
      <c r="AC28" s="78">
        <f t="shared" si="17"/>
        <v>7.9594881522026348</v>
      </c>
      <c r="AH28"/>
      <c r="AI28" s="112"/>
      <c r="AJ28"/>
      <c r="AO28" s="35">
        <v>0</v>
      </c>
      <c r="AP28" s="134">
        <f t="shared" ref="AP28:AP51" si="18">AP3</f>
        <v>1.71</v>
      </c>
      <c r="AQ28" s="42">
        <f t="shared" ref="AQ28:AW43" si="19">AP28+AQ3</f>
        <v>1.71</v>
      </c>
      <c r="AR28" s="77">
        <f t="shared" si="19"/>
        <v>1.71</v>
      </c>
      <c r="AS28" s="77">
        <f t="shared" si="19"/>
        <v>1.91</v>
      </c>
      <c r="AT28" s="77">
        <f t="shared" si="19"/>
        <v>2.31</v>
      </c>
      <c r="AU28" s="77">
        <f t="shared" si="19"/>
        <v>2.31</v>
      </c>
      <c r="AV28" s="42">
        <f t="shared" si="19"/>
        <v>2.31</v>
      </c>
      <c r="AW28" s="78">
        <f t="shared" si="19"/>
        <v>3.8665619965367033</v>
      </c>
      <c r="AX28" s="61"/>
    </row>
    <row r="29" spans="1:63">
      <c r="E29" s="36">
        <v>1</v>
      </c>
      <c r="F29" s="75">
        <f t="shared" ref="F29:F51" si="20">F4</f>
        <v>5.7</v>
      </c>
      <c r="G29" s="18">
        <f t="shared" si="16"/>
        <v>5.7</v>
      </c>
      <c r="H29" s="9">
        <f t="shared" si="16"/>
        <v>5.7</v>
      </c>
      <c r="I29" s="9">
        <f t="shared" si="16"/>
        <v>5.9</v>
      </c>
      <c r="J29" s="9">
        <f t="shared" si="16"/>
        <v>5.9</v>
      </c>
      <c r="K29" s="18">
        <f t="shared" si="16"/>
        <v>5.9</v>
      </c>
      <c r="L29" s="18">
        <f t="shared" si="16"/>
        <v>5.9</v>
      </c>
      <c r="M29" s="79">
        <f t="shared" si="16"/>
        <v>8.9728398929150774</v>
      </c>
      <c r="N29" s="61"/>
      <c r="O29" s="161"/>
      <c r="P29" s="61"/>
      <c r="U29" s="36">
        <v>1</v>
      </c>
      <c r="V29" s="100">
        <f t="shared" ref="V29:V51" si="21">V4</f>
        <v>3.7050000000000001</v>
      </c>
      <c r="W29" s="8">
        <f t="shared" si="17"/>
        <v>3.7050000000000001</v>
      </c>
      <c r="X29" s="8">
        <f t="shared" si="17"/>
        <v>3.7050000000000001</v>
      </c>
      <c r="Y29" s="9">
        <f t="shared" si="17"/>
        <v>3.8050000000000002</v>
      </c>
      <c r="Z29" s="9">
        <f t="shared" si="17"/>
        <v>3.9050000000000002</v>
      </c>
      <c r="AA29" s="8">
        <f t="shared" si="17"/>
        <v>3.9050000000000002</v>
      </c>
      <c r="AB29" s="8">
        <f t="shared" si="17"/>
        <v>3.9050000000000002</v>
      </c>
      <c r="AC29" s="79">
        <f t="shared" si="17"/>
        <v>5.9804838591003548</v>
      </c>
      <c r="AH29"/>
      <c r="AI29" s="112"/>
      <c r="AJ29"/>
      <c r="AO29" s="36">
        <v>1</v>
      </c>
      <c r="AP29" s="135">
        <f t="shared" si="18"/>
        <v>1.71</v>
      </c>
      <c r="AQ29" s="38">
        <f t="shared" si="19"/>
        <v>1.71</v>
      </c>
      <c r="AR29" s="9">
        <f t="shared" si="19"/>
        <v>1.71</v>
      </c>
      <c r="AS29" s="9">
        <f t="shared" si="19"/>
        <v>1.81</v>
      </c>
      <c r="AT29" s="9">
        <f t="shared" si="19"/>
        <v>2.0100000000000002</v>
      </c>
      <c r="AU29" s="9">
        <f t="shared" si="19"/>
        <v>2.31</v>
      </c>
      <c r="AV29" s="38">
        <f t="shared" si="19"/>
        <v>2.31</v>
      </c>
      <c r="AW29" s="79">
        <f t="shared" si="19"/>
        <v>3.231851967874523</v>
      </c>
      <c r="AX29" s="61"/>
    </row>
    <row r="30" spans="1:63">
      <c r="E30" s="36">
        <v>2</v>
      </c>
      <c r="F30" s="75">
        <f t="shared" si="20"/>
        <v>5.35</v>
      </c>
      <c r="G30" s="18">
        <f t="shared" si="16"/>
        <v>5.35</v>
      </c>
      <c r="H30" s="18">
        <f t="shared" si="16"/>
        <v>5.35</v>
      </c>
      <c r="I30" s="9">
        <f t="shared" si="16"/>
        <v>5.4499999999999993</v>
      </c>
      <c r="J30" s="18">
        <f t="shared" si="16"/>
        <v>5.4499999999999993</v>
      </c>
      <c r="K30" s="18">
        <f t="shared" si="16"/>
        <v>5.4499999999999993</v>
      </c>
      <c r="L30" s="18">
        <f t="shared" si="16"/>
        <v>5.4499999999999993</v>
      </c>
      <c r="M30" s="79">
        <f t="shared" si="16"/>
        <v>7.2439453733775725</v>
      </c>
      <c r="N30" s="61"/>
      <c r="O30" s="161"/>
      <c r="P30" s="61"/>
      <c r="U30" s="36">
        <v>2</v>
      </c>
      <c r="V30" s="100">
        <f t="shared" si="21"/>
        <v>3.7050000000000001</v>
      </c>
      <c r="W30" s="8">
        <f t="shared" si="17"/>
        <v>3.7050000000000001</v>
      </c>
      <c r="X30" s="8">
        <f t="shared" si="17"/>
        <v>3.7050000000000001</v>
      </c>
      <c r="Y30" s="9">
        <f t="shared" si="17"/>
        <v>3.7549999999999999</v>
      </c>
      <c r="Z30" s="9">
        <f t="shared" si="17"/>
        <v>3.855</v>
      </c>
      <c r="AA30" s="8">
        <f t="shared" si="17"/>
        <v>3.855</v>
      </c>
      <c r="AB30" s="8">
        <f t="shared" si="17"/>
        <v>3.855</v>
      </c>
      <c r="AC30" s="79">
        <f t="shared" si="17"/>
        <v>5.0666819607613096</v>
      </c>
      <c r="AH30"/>
      <c r="AI30" s="112"/>
      <c r="AJ30"/>
      <c r="AO30" s="36">
        <v>2</v>
      </c>
      <c r="AP30" s="135">
        <f t="shared" si="18"/>
        <v>1.71</v>
      </c>
      <c r="AQ30" s="38">
        <f t="shared" si="19"/>
        <v>1.71</v>
      </c>
      <c r="AR30" s="9">
        <f t="shared" si="19"/>
        <v>1.71</v>
      </c>
      <c r="AS30" s="9">
        <f t="shared" si="19"/>
        <v>1.71</v>
      </c>
      <c r="AT30" s="9">
        <f t="shared" si="19"/>
        <v>1.71</v>
      </c>
      <c r="AU30" s="9">
        <f t="shared" si="19"/>
        <v>2.5099999999999998</v>
      </c>
      <c r="AV30" s="9">
        <f t="shared" si="19"/>
        <v>2.5099999999999998</v>
      </c>
      <c r="AW30" s="79">
        <f t="shared" si="19"/>
        <v>3.0481836120132719</v>
      </c>
      <c r="AX30" s="61"/>
    </row>
    <row r="31" spans="1:63">
      <c r="E31" s="36">
        <v>3</v>
      </c>
      <c r="F31" s="75">
        <f t="shared" si="20"/>
        <v>5.35</v>
      </c>
      <c r="G31" s="18">
        <f t="shared" si="16"/>
        <v>5.35</v>
      </c>
      <c r="H31" s="18">
        <f t="shared" si="16"/>
        <v>5.35</v>
      </c>
      <c r="I31" s="9">
        <f t="shared" si="16"/>
        <v>5.35</v>
      </c>
      <c r="J31" s="18">
        <f t="shared" si="16"/>
        <v>5.35</v>
      </c>
      <c r="K31" s="18">
        <f t="shared" si="16"/>
        <v>5.35</v>
      </c>
      <c r="L31" s="18">
        <f t="shared" si="16"/>
        <v>5.35</v>
      </c>
      <c r="M31" s="79">
        <f t="shared" si="16"/>
        <v>6.5177759476137123</v>
      </c>
      <c r="N31" s="61"/>
      <c r="O31" s="161"/>
      <c r="P31" s="61"/>
      <c r="U31" s="36">
        <v>3</v>
      </c>
      <c r="V31" s="100">
        <f t="shared" si="21"/>
        <v>3.7050000000000001</v>
      </c>
      <c r="W31" s="8">
        <f t="shared" si="17"/>
        <v>3.7050000000000001</v>
      </c>
      <c r="X31" s="8">
        <f t="shared" si="17"/>
        <v>3.7050000000000001</v>
      </c>
      <c r="Y31" s="9">
        <f t="shared" si="17"/>
        <v>3.7050000000000001</v>
      </c>
      <c r="Z31" s="9">
        <f t="shared" si="17"/>
        <v>3.8050000000000002</v>
      </c>
      <c r="AA31" s="8">
        <f t="shared" si="17"/>
        <v>3.8050000000000002</v>
      </c>
      <c r="AB31" s="8">
        <f t="shared" si="17"/>
        <v>3.8050000000000002</v>
      </c>
      <c r="AC31" s="79">
        <f t="shared" si="17"/>
        <v>4.5937492400453763</v>
      </c>
      <c r="AH31"/>
      <c r="AI31" s="112"/>
      <c r="AJ31"/>
      <c r="AO31" s="36">
        <v>3</v>
      </c>
      <c r="AP31" s="135">
        <f t="shared" si="18"/>
        <v>1.71</v>
      </c>
      <c r="AQ31" s="38">
        <f t="shared" si="19"/>
        <v>1.71</v>
      </c>
      <c r="AR31" s="9">
        <f t="shared" si="19"/>
        <v>1.71</v>
      </c>
      <c r="AS31" s="38">
        <f t="shared" si="19"/>
        <v>1.71</v>
      </c>
      <c r="AT31" s="38">
        <f t="shared" si="19"/>
        <v>1.71</v>
      </c>
      <c r="AU31" s="9">
        <f t="shared" si="19"/>
        <v>2.11</v>
      </c>
      <c r="AV31" s="9">
        <f t="shared" si="19"/>
        <v>2.61</v>
      </c>
      <c r="AW31" s="79">
        <f t="shared" si="19"/>
        <v>2.9603327842841138</v>
      </c>
      <c r="AX31" s="61"/>
    </row>
    <row r="32" spans="1:63">
      <c r="E32" s="36">
        <v>4</v>
      </c>
      <c r="F32" s="75">
        <f t="shared" si="20"/>
        <v>5.35</v>
      </c>
      <c r="G32" s="18">
        <f t="shared" si="16"/>
        <v>5.35</v>
      </c>
      <c r="H32" s="18">
        <f t="shared" si="16"/>
        <v>5.35</v>
      </c>
      <c r="I32" s="9">
        <f t="shared" si="16"/>
        <v>5.35</v>
      </c>
      <c r="J32" s="18">
        <f t="shared" si="16"/>
        <v>5.35</v>
      </c>
      <c r="K32" s="18">
        <f t="shared" si="16"/>
        <v>5.35</v>
      </c>
      <c r="L32" s="18">
        <f t="shared" si="16"/>
        <v>5.35</v>
      </c>
      <c r="M32" s="79">
        <f t="shared" si="16"/>
        <v>6.2364775431958135</v>
      </c>
      <c r="N32" s="61"/>
      <c r="O32" s="161"/>
      <c r="P32" s="61"/>
      <c r="U32" s="36">
        <v>4</v>
      </c>
      <c r="V32" s="100">
        <f t="shared" si="21"/>
        <v>3.7050000000000001</v>
      </c>
      <c r="W32" s="8">
        <f t="shared" si="17"/>
        <v>3.7050000000000001</v>
      </c>
      <c r="X32" s="8">
        <f t="shared" si="17"/>
        <v>3.7050000000000001</v>
      </c>
      <c r="Y32" s="9">
        <f t="shared" si="17"/>
        <v>3.7050000000000001</v>
      </c>
      <c r="Z32" s="9">
        <f t="shared" si="17"/>
        <v>3.8050000000000002</v>
      </c>
      <c r="AA32" s="8">
        <f t="shared" si="17"/>
        <v>3.8050000000000002</v>
      </c>
      <c r="AB32" s="8">
        <f t="shared" si="17"/>
        <v>3.8050000000000002</v>
      </c>
      <c r="AC32" s="79">
        <f t="shared" si="17"/>
        <v>4.4037522606042581</v>
      </c>
      <c r="AH32"/>
      <c r="AI32" s="112"/>
      <c r="AJ32"/>
      <c r="AO32" s="36">
        <v>4</v>
      </c>
      <c r="AP32" s="135">
        <f t="shared" si="18"/>
        <v>1.71</v>
      </c>
      <c r="AQ32" s="38">
        <f t="shared" si="19"/>
        <v>1.71</v>
      </c>
      <c r="AR32" s="9">
        <f t="shared" si="19"/>
        <v>1.71</v>
      </c>
      <c r="AS32" s="38">
        <f t="shared" si="19"/>
        <v>1.71</v>
      </c>
      <c r="AT32" s="38">
        <f t="shared" si="19"/>
        <v>1.71</v>
      </c>
      <c r="AU32" s="9">
        <f t="shared" si="19"/>
        <v>1.71</v>
      </c>
      <c r="AV32" s="9">
        <f t="shared" si="19"/>
        <v>3.11</v>
      </c>
      <c r="AW32" s="79">
        <f t="shared" si="19"/>
        <v>3.375943262958744</v>
      </c>
      <c r="AX32" s="61"/>
    </row>
    <row r="33" spans="5:50">
      <c r="E33" s="36">
        <v>5</v>
      </c>
      <c r="F33" s="75">
        <f t="shared" si="20"/>
        <v>5.35</v>
      </c>
      <c r="G33" s="18">
        <f t="shared" si="16"/>
        <v>5.35</v>
      </c>
      <c r="H33" s="9">
        <f t="shared" si="16"/>
        <v>5.35</v>
      </c>
      <c r="I33" s="9">
        <f t="shared" si="16"/>
        <v>5.35</v>
      </c>
      <c r="J33" s="18">
        <f t="shared" si="16"/>
        <v>5.35</v>
      </c>
      <c r="K33" s="18">
        <f t="shared" si="16"/>
        <v>5.35</v>
      </c>
      <c r="L33" s="18">
        <f t="shared" si="16"/>
        <v>5.35</v>
      </c>
      <c r="M33" s="79">
        <f t="shared" si="16"/>
        <v>6.6526633417072922</v>
      </c>
      <c r="N33" s="61"/>
      <c r="O33" s="161"/>
      <c r="P33" s="61"/>
      <c r="U33" s="36">
        <v>5</v>
      </c>
      <c r="V33" s="100">
        <f t="shared" si="21"/>
        <v>3.7050000000000001</v>
      </c>
      <c r="W33" s="8">
        <f t="shared" si="17"/>
        <v>3.7050000000000001</v>
      </c>
      <c r="X33" s="9">
        <f t="shared" si="17"/>
        <v>3.7050000000000001</v>
      </c>
      <c r="Y33" s="9">
        <f t="shared" si="17"/>
        <v>3.7050000000000001</v>
      </c>
      <c r="Z33" s="9">
        <f t="shared" si="17"/>
        <v>3.8050000000000002</v>
      </c>
      <c r="AA33" s="8">
        <f t="shared" si="17"/>
        <v>3.8050000000000002</v>
      </c>
      <c r="AB33" s="8">
        <f t="shared" si="17"/>
        <v>3.8050000000000002</v>
      </c>
      <c r="AC33" s="79">
        <f t="shared" si="17"/>
        <v>4.6848560399417254</v>
      </c>
      <c r="AH33"/>
      <c r="AI33" s="112"/>
      <c r="AJ33"/>
      <c r="AO33" s="36">
        <v>5</v>
      </c>
      <c r="AP33" s="135">
        <f t="shared" si="18"/>
        <v>1.71</v>
      </c>
      <c r="AQ33" s="38">
        <f t="shared" si="19"/>
        <v>1.71</v>
      </c>
      <c r="AR33" s="9">
        <f t="shared" si="19"/>
        <v>1.71</v>
      </c>
      <c r="AS33" s="38">
        <f t="shared" si="19"/>
        <v>1.71</v>
      </c>
      <c r="AT33" s="38">
        <f t="shared" si="19"/>
        <v>1.71</v>
      </c>
      <c r="AU33" s="38">
        <f t="shared" si="19"/>
        <v>1.71</v>
      </c>
      <c r="AV33" s="9">
        <f t="shared" si="19"/>
        <v>2.91</v>
      </c>
      <c r="AW33" s="79">
        <f t="shared" si="19"/>
        <v>3.3007990025121878</v>
      </c>
      <c r="AX33" s="61"/>
    </row>
    <row r="34" spans="5:50">
      <c r="E34" s="36">
        <v>6</v>
      </c>
      <c r="F34" s="75">
        <f t="shared" si="20"/>
        <v>5.35</v>
      </c>
      <c r="G34" s="18">
        <f t="shared" si="16"/>
        <v>5.35</v>
      </c>
      <c r="H34" s="9">
        <f t="shared" si="16"/>
        <v>6.55</v>
      </c>
      <c r="I34" s="9">
        <f t="shared" si="16"/>
        <v>6.6499999999999995</v>
      </c>
      <c r="J34" s="18">
        <f t="shared" si="16"/>
        <v>6.6499999999999995</v>
      </c>
      <c r="K34" s="18">
        <f t="shared" si="16"/>
        <v>6.6499999999999995</v>
      </c>
      <c r="L34" s="18">
        <f t="shared" si="16"/>
        <v>6.6499999999999995</v>
      </c>
      <c r="M34" s="79">
        <f t="shared" si="16"/>
        <v>7.4068404917933881</v>
      </c>
      <c r="N34" s="61"/>
      <c r="O34" s="161"/>
      <c r="P34" s="61"/>
      <c r="U34" s="36">
        <v>6</v>
      </c>
      <c r="V34" s="100">
        <f t="shared" si="21"/>
        <v>3.7050000000000001</v>
      </c>
      <c r="W34" s="8">
        <f t="shared" si="17"/>
        <v>3.7050000000000001</v>
      </c>
      <c r="X34" s="9">
        <f t="shared" si="17"/>
        <v>4.0049999999999999</v>
      </c>
      <c r="Y34" s="9">
        <f t="shared" si="17"/>
        <v>4.0549999999999997</v>
      </c>
      <c r="Z34" s="9">
        <f t="shared" si="17"/>
        <v>4.1549999999999994</v>
      </c>
      <c r="AA34" s="8">
        <f t="shared" si="17"/>
        <v>4.1549999999999994</v>
      </c>
      <c r="AB34" s="8">
        <f t="shared" si="17"/>
        <v>4.1549999999999994</v>
      </c>
      <c r="AC34" s="79">
        <f t="shared" si="17"/>
        <v>4.6661916921713056</v>
      </c>
      <c r="AH34"/>
      <c r="AI34" s="112"/>
      <c r="AJ34"/>
      <c r="AO34" s="36">
        <v>6</v>
      </c>
      <c r="AP34" s="135">
        <f t="shared" si="18"/>
        <v>1.71</v>
      </c>
      <c r="AQ34" s="38">
        <f t="shared" si="19"/>
        <v>1.71</v>
      </c>
      <c r="AR34" s="9">
        <f t="shared" si="19"/>
        <v>1.8</v>
      </c>
      <c r="AS34" s="38">
        <f t="shared" si="19"/>
        <v>1.8</v>
      </c>
      <c r="AT34" s="9">
        <f t="shared" si="19"/>
        <v>1.8</v>
      </c>
      <c r="AU34" s="38">
        <f t="shared" si="19"/>
        <v>1.8</v>
      </c>
      <c r="AV34" s="9">
        <f t="shared" si="19"/>
        <v>2.2000000000000002</v>
      </c>
      <c r="AW34" s="79">
        <f t="shared" si="19"/>
        <v>2.4270521475380167</v>
      </c>
      <c r="AX34" s="61"/>
    </row>
    <row r="35" spans="5:50">
      <c r="E35" s="36">
        <v>7</v>
      </c>
      <c r="F35" s="75">
        <f t="shared" si="20"/>
        <v>5.35</v>
      </c>
      <c r="G35" s="18">
        <f t="shared" si="16"/>
        <v>5.35</v>
      </c>
      <c r="H35" s="9">
        <f t="shared" si="16"/>
        <v>8.35</v>
      </c>
      <c r="I35" s="9">
        <f t="shared" si="16"/>
        <v>8.85</v>
      </c>
      <c r="J35" s="18">
        <f t="shared" si="16"/>
        <v>8.85</v>
      </c>
      <c r="K35" s="18">
        <f t="shared" si="16"/>
        <v>8.85</v>
      </c>
      <c r="L35" s="18">
        <f t="shared" si="16"/>
        <v>8.85</v>
      </c>
      <c r="M35" s="79">
        <f t="shared" si="16"/>
        <v>8.8857452472019496</v>
      </c>
      <c r="N35" s="61"/>
      <c r="O35" s="161"/>
      <c r="P35" s="61"/>
      <c r="U35" s="36">
        <v>7</v>
      </c>
      <c r="V35" s="100">
        <f t="shared" si="21"/>
        <v>3.7050000000000001</v>
      </c>
      <c r="W35" s="8">
        <f t="shared" si="17"/>
        <v>3.7050000000000001</v>
      </c>
      <c r="X35" s="9">
        <f t="shared" si="17"/>
        <v>4.5049999999999999</v>
      </c>
      <c r="Y35" s="9">
        <f t="shared" si="17"/>
        <v>4.7549999999999999</v>
      </c>
      <c r="Z35" s="9">
        <f t="shared" si="17"/>
        <v>4.8549999999999995</v>
      </c>
      <c r="AA35" s="8">
        <f t="shared" si="17"/>
        <v>4.8549999999999995</v>
      </c>
      <c r="AB35" s="8">
        <f t="shared" si="17"/>
        <v>4.8549999999999995</v>
      </c>
      <c r="AC35" s="79">
        <f t="shared" si="17"/>
        <v>4.8791433612529733</v>
      </c>
      <c r="AH35"/>
      <c r="AI35" s="112"/>
      <c r="AJ35"/>
      <c r="AO35" s="36">
        <v>7</v>
      </c>
      <c r="AP35" s="135">
        <f t="shared" si="18"/>
        <v>1.71</v>
      </c>
      <c r="AQ35" s="38">
        <f t="shared" si="19"/>
        <v>1.71</v>
      </c>
      <c r="AR35" s="9">
        <f t="shared" si="19"/>
        <v>1.95</v>
      </c>
      <c r="AS35" s="38">
        <f t="shared" si="19"/>
        <v>1.95</v>
      </c>
      <c r="AT35" s="9">
        <f t="shared" si="19"/>
        <v>2.25</v>
      </c>
      <c r="AU35" s="38">
        <f t="shared" si="19"/>
        <v>2.25</v>
      </c>
      <c r="AV35" s="9">
        <f t="shared" si="19"/>
        <v>2.25</v>
      </c>
      <c r="AW35" s="79">
        <f t="shared" si="19"/>
        <v>2.2607235741605849</v>
      </c>
      <c r="AX35" s="61"/>
    </row>
    <row r="36" spans="5:50">
      <c r="E36" s="36">
        <v>8</v>
      </c>
      <c r="F36" s="75">
        <f t="shared" si="20"/>
        <v>5.35</v>
      </c>
      <c r="G36" s="18">
        <f t="shared" si="16"/>
        <v>5.35</v>
      </c>
      <c r="H36" s="9">
        <f t="shared" si="16"/>
        <v>8.1499999999999986</v>
      </c>
      <c r="I36" s="9">
        <f t="shared" si="16"/>
        <v>9.5499999999999989</v>
      </c>
      <c r="J36" s="18">
        <f t="shared" si="16"/>
        <v>9.5499999999999989</v>
      </c>
      <c r="K36" s="18">
        <f t="shared" si="16"/>
        <v>9.5499999999999989</v>
      </c>
      <c r="L36" s="9">
        <f t="shared" si="16"/>
        <v>9.5499999999999989</v>
      </c>
      <c r="M36" s="79">
        <f t="shared" si="16"/>
        <v>12.536182482960397</v>
      </c>
      <c r="N36" s="61"/>
      <c r="O36" s="161"/>
      <c r="P36" s="61"/>
      <c r="U36" s="36">
        <v>8</v>
      </c>
      <c r="V36" s="100">
        <f t="shared" si="21"/>
        <v>3.7050000000000001</v>
      </c>
      <c r="W36" s="8">
        <f t="shared" si="17"/>
        <v>3.7050000000000001</v>
      </c>
      <c r="X36" s="9">
        <f t="shared" si="17"/>
        <v>5.2050000000000001</v>
      </c>
      <c r="Y36" s="9">
        <f t="shared" si="17"/>
        <v>5.9050000000000002</v>
      </c>
      <c r="Z36" s="9">
        <f t="shared" si="17"/>
        <v>6.1050000000000004</v>
      </c>
      <c r="AA36" s="8">
        <f t="shared" si="17"/>
        <v>6.1050000000000004</v>
      </c>
      <c r="AB36" s="8">
        <f t="shared" si="17"/>
        <v>6.1050000000000004</v>
      </c>
      <c r="AC36" s="79">
        <f t="shared" si="17"/>
        <v>8.1219529684909659</v>
      </c>
      <c r="AH36"/>
      <c r="AI36" s="112"/>
      <c r="AJ36"/>
      <c r="AO36" s="36">
        <v>8</v>
      </c>
      <c r="AP36" s="135">
        <f t="shared" si="18"/>
        <v>1.71</v>
      </c>
      <c r="AQ36" s="38">
        <f t="shared" si="19"/>
        <v>1.71</v>
      </c>
      <c r="AR36" s="9">
        <f t="shared" si="19"/>
        <v>2.16</v>
      </c>
      <c r="AS36" s="38">
        <f t="shared" si="19"/>
        <v>2.16</v>
      </c>
      <c r="AT36" s="9">
        <f t="shared" si="19"/>
        <v>2.66</v>
      </c>
      <c r="AU36" s="38">
        <f t="shared" si="19"/>
        <v>2.66</v>
      </c>
      <c r="AV36" s="38">
        <f t="shared" si="19"/>
        <v>2.66</v>
      </c>
      <c r="AW36" s="79">
        <f t="shared" si="19"/>
        <v>3.5558547448881197</v>
      </c>
      <c r="AX36" s="61"/>
    </row>
    <row r="37" spans="5:50">
      <c r="E37" s="36">
        <v>9</v>
      </c>
      <c r="F37" s="75">
        <f t="shared" si="20"/>
        <v>5.35</v>
      </c>
      <c r="G37" s="18">
        <f t="shared" si="16"/>
        <v>5.35</v>
      </c>
      <c r="H37" s="9">
        <f t="shared" si="16"/>
        <v>7.9499999999999993</v>
      </c>
      <c r="I37" s="9">
        <f t="shared" si="16"/>
        <v>8.35</v>
      </c>
      <c r="J37" s="18">
        <f t="shared" si="16"/>
        <v>8.35</v>
      </c>
      <c r="K37" s="18">
        <f t="shared" si="16"/>
        <v>8.35</v>
      </c>
      <c r="L37" s="9">
        <f t="shared" si="16"/>
        <v>8.35</v>
      </c>
      <c r="M37" s="79">
        <f t="shared" si="16"/>
        <v>13.202223425747714</v>
      </c>
      <c r="N37" s="61"/>
      <c r="O37" s="161"/>
      <c r="P37" s="61"/>
      <c r="U37" s="36">
        <v>9</v>
      </c>
      <c r="V37" s="100">
        <f t="shared" si="21"/>
        <v>3.7050000000000001</v>
      </c>
      <c r="W37" s="8">
        <f t="shared" si="17"/>
        <v>3.7050000000000001</v>
      </c>
      <c r="X37" s="9">
        <f t="shared" si="17"/>
        <v>5.2050000000000001</v>
      </c>
      <c r="Y37" s="9">
        <f t="shared" si="17"/>
        <v>5.4050000000000002</v>
      </c>
      <c r="Z37" s="9">
        <f t="shared" si="17"/>
        <v>5.8050000000000006</v>
      </c>
      <c r="AA37" s="8">
        <f t="shared" si="17"/>
        <v>5.8050000000000006</v>
      </c>
      <c r="AB37" s="9">
        <f t="shared" si="17"/>
        <v>5.8050000000000006</v>
      </c>
      <c r="AC37" s="79">
        <f t="shared" si="17"/>
        <v>9.0823303367050272</v>
      </c>
      <c r="AH37"/>
      <c r="AI37" s="112"/>
      <c r="AJ37"/>
      <c r="AO37" s="36">
        <v>9</v>
      </c>
      <c r="AP37" s="135">
        <f t="shared" si="18"/>
        <v>1.71</v>
      </c>
      <c r="AQ37" s="38">
        <f t="shared" si="19"/>
        <v>1.71</v>
      </c>
      <c r="AR37" s="9">
        <f t="shared" si="19"/>
        <v>2.16</v>
      </c>
      <c r="AS37" s="38">
        <f t="shared" si="19"/>
        <v>2.16</v>
      </c>
      <c r="AT37" s="9">
        <f t="shared" si="19"/>
        <v>2.66</v>
      </c>
      <c r="AU37" s="38">
        <f t="shared" si="19"/>
        <v>2.66</v>
      </c>
      <c r="AV37" s="9">
        <f t="shared" si="19"/>
        <v>2.66</v>
      </c>
      <c r="AW37" s="79">
        <f t="shared" si="19"/>
        <v>4.1156670277243146</v>
      </c>
      <c r="AX37" s="61"/>
    </row>
    <row r="38" spans="5:50">
      <c r="E38" s="36">
        <v>10</v>
      </c>
      <c r="F38" s="75">
        <f t="shared" si="20"/>
        <v>5.35</v>
      </c>
      <c r="G38" s="18">
        <f t="shared" si="16"/>
        <v>5.35</v>
      </c>
      <c r="H38" s="9">
        <f t="shared" si="16"/>
        <v>7.9499999999999993</v>
      </c>
      <c r="I38" s="9">
        <f t="shared" si="16"/>
        <v>8.1499999999999986</v>
      </c>
      <c r="J38" s="18">
        <f t="shared" si="16"/>
        <v>8.1499999999999986</v>
      </c>
      <c r="K38" s="18">
        <f t="shared" si="16"/>
        <v>8.1499999999999986</v>
      </c>
      <c r="L38" s="9">
        <f t="shared" si="16"/>
        <v>9.6499999999999986</v>
      </c>
      <c r="M38" s="79">
        <f t="shared" si="16"/>
        <v>14.004427355427829</v>
      </c>
      <c r="N38" s="61"/>
      <c r="O38" s="161"/>
      <c r="P38" s="61"/>
      <c r="U38" s="36">
        <v>10</v>
      </c>
      <c r="V38" s="100">
        <f t="shared" si="21"/>
        <v>3.7050000000000001</v>
      </c>
      <c r="W38" s="8">
        <f t="shared" si="17"/>
        <v>3.7050000000000001</v>
      </c>
      <c r="X38" s="9">
        <f t="shared" si="17"/>
        <v>5.2050000000000001</v>
      </c>
      <c r="Y38" s="9">
        <f t="shared" si="17"/>
        <v>5.3049999999999997</v>
      </c>
      <c r="Z38" s="9">
        <f t="shared" si="17"/>
        <v>6.1049999999999995</v>
      </c>
      <c r="AA38" s="8">
        <f t="shared" si="17"/>
        <v>6.1049999999999995</v>
      </c>
      <c r="AB38" s="9">
        <f t="shared" si="17"/>
        <v>7.4049999999999994</v>
      </c>
      <c r="AC38" s="79">
        <f t="shared" si="17"/>
        <v>10.346104648066111</v>
      </c>
      <c r="AH38"/>
      <c r="AI38" s="112"/>
      <c r="AJ38"/>
      <c r="AO38" s="36">
        <v>10</v>
      </c>
      <c r="AP38" s="135">
        <f t="shared" si="18"/>
        <v>1.71</v>
      </c>
      <c r="AQ38" s="38">
        <f t="shared" si="19"/>
        <v>1.71</v>
      </c>
      <c r="AR38" s="9">
        <f t="shared" si="19"/>
        <v>2.16</v>
      </c>
      <c r="AS38" s="38">
        <f t="shared" si="19"/>
        <v>2.16</v>
      </c>
      <c r="AT38" s="9">
        <f t="shared" si="19"/>
        <v>3.16</v>
      </c>
      <c r="AU38" s="38">
        <f t="shared" si="19"/>
        <v>3.16</v>
      </c>
      <c r="AV38" s="9">
        <f t="shared" si="19"/>
        <v>3.56</v>
      </c>
      <c r="AW38" s="79">
        <f t="shared" si="19"/>
        <v>4.8663282066283493</v>
      </c>
      <c r="AX38" s="61"/>
    </row>
    <row r="39" spans="5:50">
      <c r="E39" s="36">
        <v>11</v>
      </c>
      <c r="F39" s="75">
        <f t="shared" si="20"/>
        <v>5.35</v>
      </c>
      <c r="G39" s="18">
        <f t="shared" si="16"/>
        <v>5.35</v>
      </c>
      <c r="H39" s="9">
        <f t="shared" si="16"/>
        <v>8.1499999999999986</v>
      </c>
      <c r="I39" s="9">
        <f t="shared" si="16"/>
        <v>8.3499999999999979</v>
      </c>
      <c r="J39" s="18">
        <f t="shared" si="16"/>
        <v>8.3499999999999979</v>
      </c>
      <c r="K39" s="18">
        <f t="shared" si="16"/>
        <v>8.3499999999999979</v>
      </c>
      <c r="L39" s="9">
        <f t="shared" si="16"/>
        <v>9.8499999999999979</v>
      </c>
      <c r="M39" s="79">
        <f t="shared" si="16"/>
        <v>16.332266247405389</v>
      </c>
      <c r="N39" s="61"/>
      <c r="O39" s="161"/>
      <c r="P39" s="61"/>
      <c r="U39" s="36">
        <v>11</v>
      </c>
      <c r="V39" s="100">
        <f t="shared" si="21"/>
        <v>3.7050000000000001</v>
      </c>
      <c r="W39" s="8">
        <f t="shared" si="17"/>
        <v>3.7050000000000001</v>
      </c>
      <c r="X39" s="9">
        <f t="shared" si="17"/>
        <v>6.7050000000000001</v>
      </c>
      <c r="Y39" s="9">
        <f t="shared" si="17"/>
        <v>6.8049999999999997</v>
      </c>
      <c r="Z39" s="9">
        <f t="shared" si="17"/>
        <v>7.8049999999999997</v>
      </c>
      <c r="AA39" s="8">
        <f t="shared" si="17"/>
        <v>7.8049999999999997</v>
      </c>
      <c r="AB39" s="9">
        <f t="shared" si="17"/>
        <v>9.1050000000000004</v>
      </c>
      <c r="AC39" s="79">
        <f t="shared" si="17"/>
        <v>13.483307831104671</v>
      </c>
      <c r="AH39"/>
      <c r="AI39" s="112"/>
      <c r="AJ39"/>
      <c r="AO39" s="36">
        <v>11</v>
      </c>
      <c r="AP39" s="135">
        <f t="shared" si="18"/>
        <v>1.71</v>
      </c>
      <c r="AQ39" s="38">
        <f t="shared" si="19"/>
        <v>1.71</v>
      </c>
      <c r="AR39" s="9">
        <f t="shared" si="19"/>
        <v>2.61</v>
      </c>
      <c r="AS39" s="38">
        <f t="shared" si="19"/>
        <v>2.61</v>
      </c>
      <c r="AT39" s="9">
        <f t="shared" si="19"/>
        <v>3.61</v>
      </c>
      <c r="AU39" s="38">
        <f t="shared" si="19"/>
        <v>3.61</v>
      </c>
      <c r="AV39" s="9">
        <f t="shared" si="19"/>
        <v>4.41</v>
      </c>
      <c r="AW39" s="79">
        <f t="shared" si="19"/>
        <v>6.3546798742216177</v>
      </c>
      <c r="AX39" s="61"/>
    </row>
    <row r="40" spans="5:50">
      <c r="E40" s="36">
        <v>12</v>
      </c>
      <c r="F40" s="75">
        <f t="shared" si="20"/>
        <v>5.35</v>
      </c>
      <c r="G40" s="18">
        <f t="shared" si="16"/>
        <v>5.35</v>
      </c>
      <c r="H40" s="9">
        <f t="shared" si="16"/>
        <v>9.5500000000000007</v>
      </c>
      <c r="I40" s="9">
        <f t="shared" si="16"/>
        <v>9.75</v>
      </c>
      <c r="J40" s="9">
        <f t="shared" si="16"/>
        <v>9.75</v>
      </c>
      <c r="K40" s="9">
        <f t="shared" si="16"/>
        <v>9.75</v>
      </c>
      <c r="L40" s="9">
        <f t="shared" si="16"/>
        <v>12.75</v>
      </c>
      <c r="M40" s="79">
        <f t="shared" si="16"/>
        <v>17.724047261092878</v>
      </c>
      <c r="N40" s="61"/>
      <c r="O40" s="161"/>
      <c r="P40" s="61"/>
      <c r="U40" s="36">
        <v>12</v>
      </c>
      <c r="V40" s="100">
        <f t="shared" si="21"/>
        <v>3.7050000000000001</v>
      </c>
      <c r="W40" s="8">
        <f t="shared" si="17"/>
        <v>3.7050000000000001</v>
      </c>
      <c r="X40" s="9">
        <f t="shared" si="17"/>
        <v>6.7050000000000001</v>
      </c>
      <c r="Y40" s="9">
        <f t="shared" si="17"/>
        <v>6.8049999999999997</v>
      </c>
      <c r="Z40" s="9">
        <f t="shared" si="17"/>
        <v>7.8049999999999997</v>
      </c>
      <c r="AA40" s="8">
        <f t="shared" si="17"/>
        <v>7.8049999999999997</v>
      </c>
      <c r="AB40" s="9">
        <f t="shared" si="17"/>
        <v>10.605</v>
      </c>
      <c r="AC40" s="79">
        <f t="shared" si="17"/>
        <v>13.964613635778161</v>
      </c>
      <c r="AH40"/>
      <c r="AI40" s="112"/>
      <c r="AJ40"/>
      <c r="AO40" s="36">
        <v>12</v>
      </c>
      <c r="AP40" s="135">
        <f t="shared" si="18"/>
        <v>1.71</v>
      </c>
      <c r="AQ40" s="38">
        <f t="shared" si="19"/>
        <v>1.71</v>
      </c>
      <c r="AR40" s="9">
        <f t="shared" si="19"/>
        <v>3.51</v>
      </c>
      <c r="AS40" s="38">
        <f t="shared" si="19"/>
        <v>3.51</v>
      </c>
      <c r="AT40" s="9">
        <f t="shared" si="19"/>
        <v>4.51</v>
      </c>
      <c r="AU40" s="9">
        <f t="shared" si="19"/>
        <v>4.51</v>
      </c>
      <c r="AV40" s="9">
        <f t="shared" si="19"/>
        <v>5.1099999999999994</v>
      </c>
      <c r="AW40" s="79">
        <f t="shared" si="19"/>
        <v>6.6022141783278627</v>
      </c>
      <c r="AX40" s="61"/>
    </row>
    <row r="41" spans="5:50">
      <c r="E41" s="36">
        <v>13</v>
      </c>
      <c r="F41" s="75">
        <f t="shared" si="20"/>
        <v>5.35</v>
      </c>
      <c r="G41" s="18">
        <f t="shared" si="16"/>
        <v>5.35</v>
      </c>
      <c r="H41" s="9">
        <f t="shared" si="16"/>
        <v>9.35</v>
      </c>
      <c r="I41" s="9">
        <f t="shared" si="16"/>
        <v>9.5499999999999989</v>
      </c>
      <c r="J41" s="9">
        <f t="shared" si="16"/>
        <v>10.95</v>
      </c>
      <c r="K41" s="9">
        <f t="shared" si="16"/>
        <v>12.45</v>
      </c>
      <c r="L41" s="9">
        <f t="shared" si="16"/>
        <v>13.45</v>
      </c>
      <c r="M41" s="79">
        <f t="shared" si="16"/>
        <v>17.1945835458184</v>
      </c>
      <c r="N41" s="61"/>
      <c r="O41" s="161"/>
      <c r="P41" s="61"/>
      <c r="U41" s="36">
        <v>13</v>
      </c>
      <c r="V41" s="100">
        <f t="shared" si="21"/>
        <v>3.7050000000000001</v>
      </c>
      <c r="W41" s="8">
        <f t="shared" si="17"/>
        <v>3.7050000000000001</v>
      </c>
      <c r="X41" s="9">
        <f t="shared" si="17"/>
        <v>7.0049999999999999</v>
      </c>
      <c r="Y41" s="9">
        <f t="shared" si="17"/>
        <v>7.1049999999999995</v>
      </c>
      <c r="Z41" s="9">
        <f t="shared" si="17"/>
        <v>8.1050000000000004</v>
      </c>
      <c r="AA41" s="8">
        <f t="shared" si="17"/>
        <v>8.1050000000000004</v>
      </c>
      <c r="AB41" s="9">
        <f t="shared" si="17"/>
        <v>10.105</v>
      </c>
      <c r="AC41" s="79">
        <f t="shared" si="17"/>
        <v>12.634198714947058</v>
      </c>
      <c r="AH41"/>
      <c r="AI41" s="112"/>
      <c r="AJ41"/>
      <c r="AO41" s="36">
        <v>13</v>
      </c>
      <c r="AP41" s="135">
        <f t="shared" si="18"/>
        <v>1.71</v>
      </c>
      <c r="AQ41" s="38">
        <f t="shared" si="19"/>
        <v>1.71</v>
      </c>
      <c r="AR41" s="9">
        <f t="shared" si="19"/>
        <v>3.11</v>
      </c>
      <c r="AS41" s="38">
        <f t="shared" si="19"/>
        <v>3.11</v>
      </c>
      <c r="AT41" s="9">
        <f t="shared" si="19"/>
        <v>4.01</v>
      </c>
      <c r="AU41" s="9">
        <f t="shared" si="19"/>
        <v>4.41</v>
      </c>
      <c r="AV41" s="9">
        <f t="shared" si="19"/>
        <v>4.41</v>
      </c>
      <c r="AW41" s="79">
        <f t="shared" si="19"/>
        <v>5.5333750637455204</v>
      </c>
      <c r="AX41" s="61"/>
    </row>
    <row r="42" spans="5:50">
      <c r="E42" s="36">
        <v>14</v>
      </c>
      <c r="F42" s="75">
        <f t="shared" si="20"/>
        <v>5.35</v>
      </c>
      <c r="G42" s="18">
        <f t="shared" si="16"/>
        <v>5.35</v>
      </c>
      <c r="H42" s="9">
        <f t="shared" si="16"/>
        <v>8.85</v>
      </c>
      <c r="I42" s="9">
        <f t="shared" si="16"/>
        <v>9.0499999999999989</v>
      </c>
      <c r="J42" s="9">
        <f t="shared" si="16"/>
        <v>11.25</v>
      </c>
      <c r="K42" s="9">
        <f t="shared" si="16"/>
        <v>14.25</v>
      </c>
      <c r="L42" s="9">
        <f t="shared" si="16"/>
        <v>15.25</v>
      </c>
      <c r="M42" s="79">
        <f t="shared" si="16"/>
        <v>15.923829598561623</v>
      </c>
      <c r="N42" s="61"/>
      <c r="O42" s="161"/>
      <c r="P42" s="61"/>
      <c r="U42" s="36">
        <v>14</v>
      </c>
      <c r="V42" s="100">
        <f t="shared" si="21"/>
        <v>3.7050000000000001</v>
      </c>
      <c r="W42" s="8">
        <f t="shared" si="17"/>
        <v>3.7050000000000001</v>
      </c>
      <c r="X42" s="9">
        <f t="shared" si="17"/>
        <v>5.7050000000000001</v>
      </c>
      <c r="Y42" s="9">
        <f t="shared" si="17"/>
        <v>5.8049999999999997</v>
      </c>
      <c r="Z42" s="9">
        <f t="shared" si="17"/>
        <v>6.8049999999999997</v>
      </c>
      <c r="AA42" s="8">
        <f t="shared" si="17"/>
        <v>6.8049999999999997</v>
      </c>
      <c r="AB42" s="9">
        <f t="shared" si="17"/>
        <v>9.2050000000000001</v>
      </c>
      <c r="AC42" s="79">
        <f t="shared" si="17"/>
        <v>9.6601237631427654</v>
      </c>
      <c r="AH42"/>
      <c r="AI42" s="112"/>
      <c r="AJ42"/>
      <c r="AO42" s="36">
        <v>14</v>
      </c>
      <c r="AP42" s="135">
        <f t="shared" si="18"/>
        <v>1.71</v>
      </c>
      <c r="AQ42" s="38">
        <f t="shared" si="19"/>
        <v>1.71</v>
      </c>
      <c r="AR42" s="9">
        <f t="shared" si="19"/>
        <v>2.5099999999999998</v>
      </c>
      <c r="AS42" s="38">
        <f t="shared" si="19"/>
        <v>2.5099999999999998</v>
      </c>
      <c r="AT42" s="9">
        <f t="shared" si="19"/>
        <v>3.51</v>
      </c>
      <c r="AU42" s="9">
        <f t="shared" si="19"/>
        <v>4.1099999999999994</v>
      </c>
      <c r="AV42" s="9">
        <f t="shared" si="19"/>
        <v>4.1099999999999994</v>
      </c>
      <c r="AW42" s="79">
        <f t="shared" si="19"/>
        <v>4.3121488795684861</v>
      </c>
      <c r="AX42" s="61"/>
    </row>
    <row r="43" spans="5:50">
      <c r="E43" s="36">
        <v>15</v>
      </c>
      <c r="F43" s="75">
        <f t="shared" si="20"/>
        <v>5.35</v>
      </c>
      <c r="G43" s="18">
        <f t="shared" si="16"/>
        <v>5.35</v>
      </c>
      <c r="H43" s="9">
        <f t="shared" si="16"/>
        <v>8.35</v>
      </c>
      <c r="I43" s="9">
        <f t="shared" si="16"/>
        <v>8.5499999999999989</v>
      </c>
      <c r="J43" s="9">
        <f t="shared" si="16"/>
        <v>11.349999999999998</v>
      </c>
      <c r="K43" s="9">
        <f t="shared" si="16"/>
        <v>12.849999999999998</v>
      </c>
      <c r="L43" s="9">
        <f t="shared" si="16"/>
        <v>14.349999999999998</v>
      </c>
      <c r="M43" s="79">
        <f t="shared" si="16"/>
        <v>15.491462804412629</v>
      </c>
      <c r="N43" s="61"/>
      <c r="O43" s="161"/>
      <c r="P43" s="61"/>
      <c r="U43" s="36">
        <v>15</v>
      </c>
      <c r="V43" s="100">
        <f t="shared" si="21"/>
        <v>3.7050000000000001</v>
      </c>
      <c r="W43" s="8">
        <f t="shared" si="17"/>
        <v>3.7050000000000001</v>
      </c>
      <c r="X43" s="9">
        <f t="shared" si="17"/>
        <v>4.7050000000000001</v>
      </c>
      <c r="Y43" s="9">
        <f t="shared" si="17"/>
        <v>4.8049999999999997</v>
      </c>
      <c r="Z43" s="9">
        <f t="shared" si="17"/>
        <v>5.3049999999999997</v>
      </c>
      <c r="AA43" s="8">
        <f t="shared" si="17"/>
        <v>5.3049999999999997</v>
      </c>
      <c r="AB43" s="9">
        <f t="shared" si="17"/>
        <v>8.4049999999999994</v>
      </c>
      <c r="AC43" s="79">
        <f t="shared" si="17"/>
        <v>9.1759765913232734</v>
      </c>
      <c r="AH43"/>
      <c r="AI43" s="112"/>
      <c r="AJ43"/>
      <c r="AO43" s="36">
        <v>15</v>
      </c>
      <c r="AP43" s="135">
        <f t="shared" si="18"/>
        <v>1.71</v>
      </c>
      <c r="AQ43" s="38">
        <f t="shared" si="19"/>
        <v>1.71</v>
      </c>
      <c r="AR43" s="9">
        <f t="shared" si="19"/>
        <v>2.0099999999999998</v>
      </c>
      <c r="AS43" s="38">
        <f t="shared" si="19"/>
        <v>2.0099999999999998</v>
      </c>
      <c r="AT43" s="9">
        <f t="shared" si="19"/>
        <v>3.01</v>
      </c>
      <c r="AU43" s="9">
        <f t="shared" si="19"/>
        <v>3.01</v>
      </c>
      <c r="AV43" s="9">
        <f t="shared" si="19"/>
        <v>3.51</v>
      </c>
      <c r="AW43" s="79">
        <f t="shared" si="19"/>
        <v>3.8524388413237891</v>
      </c>
      <c r="AX43" s="61"/>
    </row>
    <row r="44" spans="5:50">
      <c r="E44" s="36">
        <v>16</v>
      </c>
      <c r="F44" s="75">
        <f t="shared" si="20"/>
        <v>5.35</v>
      </c>
      <c r="G44" s="9">
        <f t="shared" ref="G44:M51" si="22">F44+G19</f>
        <v>5.35</v>
      </c>
      <c r="H44" s="9">
        <f t="shared" si="22"/>
        <v>8.1499999999999986</v>
      </c>
      <c r="I44" s="9">
        <f t="shared" si="22"/>
        <v>8.6499999999999986</v>
      </c>
      <c r="J44" s="9">
        <f t="shared" si="22"/>
        <v>9.9499999999999993</v>
      </c>
      <c r="K44" s="9">
        <f t="shared" si="22"/>
        <v>9.9499999999999993</v>
      </c>
      <c r="L44" s="9">
        <f t="shared" si="22"/>
        <v>12.95</v>
      </c>
      <c r="M44" s="79">
        <f t="shared" si="22"/>
        <v>17.159946998804859</v>
      </c>
      <c r="N44" s="61"/>
      <c r="O44" s="161"/>
      <c r="P44" s="61"/>
      <c r="U44" s="36">
        <v>16</v>
      </c>
      <c r="V44" s="100">
        <f t="shared" si="21"/>
        <v>3.7050000000000001</v>
      </c>
      <c r="W44" s="9">
        <f t="shared" ref="W44:AC51" si="23">V44+W19</f>
        <v>3.7050000000000001</v>
      </c>
      <c r="X44" s="9">
        <f t="shared" si="23"/>
        <v>4.7050000000000001</v>
      </c>
      <c r="Y44" s="9">
        <f t="shared" si="23"/>
        <v>4.9550000000000001</v>
      </c>
      <c r="Z44" s="9">
        <f t="shared" si="23"/>
        <v>5.4550000000000001</v>
      </c>
      <c r="AA44" s="9">
        <f t="shared" si="23"/>
        <v>5.4550000000000001</v>
      </c>
      <c r="AB44" s="9">
        <f t="shared" si="23"/>
        <v>9.6550000000000011</v>
      </c>
      <c r="AC44" s="79">
        <f t="shared" si="23"/>
        <v>12.498518487192769</v>
      </c>
      <c r="AH44"/>
      <c r="AI44" s="112"/>
      <c r="AJ44"/>
      <c r="AO44" s="36">
        <v>16</v>
      </c>
      <c r="AP44" s="135">
        <f t="shared" si="18"/>
        <v>1.71</v>
      </c>
      <c r="AQ44" s="9">
        <f t="shared" ref="AQ44:AW51" si="24">AP44+AQ19</f>
        <v>1.71</v>
      </c>
      <c r="AR44" s="9">
        <f t="shared" si="24"/>
        <v>2.0099999999999998</v>
      </c>
      <c r="AS44" s="38">
        <f t="shared" si="24"/>
        <v>2.0099999999999998</v>
      </c>
      <c r="AT44" s="9">
        <f t="shared" si="24"/>
        <v>3.01</v>
      </c>
      <c r="AU44" s="38">
        <f t="shared" si="24"/>
        <v>3.01</v>
      </c>
      <c r="AV44" s="9">
        <f t="shared" si="24"/>
        <v>4.21</v>
      </c>
      <c r="AW44" s="79">
        <f t="shared" si="24"/>
        <v>5.472984099641458</v>
      </c>
      <c r="AX44" s="61"/>
    </row>
    <row r="45" spans="5:50">
      <c r="E45" s="36">
        <v>17</v>
      </c>
      <c r="F45" s="75">
        <f t="shared" si="20"/>
        <v>5.35</v>
      </c>
      <c r="G45" s="9">
        <f t="shared" si="22"/>
        <v>9.35</v>
      </c>
      <c r="H45" s="9">
        <f t="shared" si="22"/>
        <v>13.149999999999999</v>
      </c>
      <c r="I45" s="9">
        <f t="shared" si="22"/>
        <v>14.049999999999999</v>
      </c>
      <c r="J45" s="9">
        <f t="shared" si="22"/>
        <v>14.249999999999998</v>
      </c>
      <c r="K45" s="9">
        <f t="shared" si="22"/>
        <v>14.249999999999998</v>
      </c>
      <c r="L45" s="9">
        <f t="shared" si="22"/>
        <v>17.25</v>
      </c>
      <c r="M45" s="79">
        <f t="shared" si="22"/>
        <v>20.962395514986852</v>
      </c>
      <c r="N45" s="61"/>
      <c r="O45" s="161"/>
      <c r="P45" s="61"/>
      <c r="U45" s="36">
        <v>17</v>
      </c>
      <c r="V45" s="100">
        <f t="shared" si="21"/>
        <v>3.7050000000000001</v>
      </c>
      <c r="W45" s="9">
        <f t="shared" si="23"/>
        <v>6.7050000000000001</v>
      </c>
      <c r="X45" s="9">
        <f t="shared" si="23"/>
        <v>8.0050000000000008</v>
      </c>
      <c r="Y45" s="9">
        <f t="shared" si="23"/>
        <v>8.4550000000000001</v>
      </c>
      <c r="Z45" s="9">
        <f t="shared" si="23"/>
        <v>9.1549999999999994</v>
      </c>
      <c r="AA45" s="9">
        <f t="shared" si="23"/>
        <v>11.654999999999999</v>
      </c>
      <c r="AB45" s="9">
        <f t="shared" si="23"/>
        <v>14.355</v>
      </c>
      <c r="AC45" s="79">
        <f t="shared" si="23"/>
        <v>16.862457999265406</v>
      </c>
      <c r="AH45"/>
      <c r="AI45" s="112"/>
      <c r="AJ45"/>
      <c r="AO45" s="36">
        <v>17</v>
      </c>
      <c r="AP45" s="135">
        <f t="shared" si="18"/>
        <v>1.71</v>
      </c>
      <c r="AQ45" s="9">
        <f t="shared" si="24"/>
        <v>2.41</v>
      </c>
      <c r="AR45" s="9">
        <f t="shared" si="24"/>
        <v>2.8000000000000003</v>
      </c>
      <c r="AS45" s="38">
        <f t="shared" si="24"/>
        <v>2.8000000000000003</v>
      </c>
      <c r="AT45" s="9">
        <f t="shared" si="24"/>
        <v>3.8000000000000003</v>
      </c>
      <c r="AU45" s="38">
        <f t="shared" si="24"/>
        <v>3.8000000000000003</v>
      </c>
      <c r="AV45" s="9">
        <f t="shared" si="24"/>
        <v>4.6000000000000005</v>
      </c>
      <c r="AW45" s="79">
        <f t="shared" si="24"/>
        <v>5.7137186544960556</v>
      </c>
      <c r="AX45" s="61"/>
    </row>
    <row r="46" spans="5:50">
      <c r="E46" s="36">
        <v>18</v>
      </c>
      <c r="F46" s="75">
        <f t="shared" si="20"/>
        <v>5.35</v>
      </c>
      <c r="G46" s="9">
        <f t="shared" si="22"/>
        <v>9.1499999999999986</v>
      </c>
      <c r="H46" s="9">
        <f t="shared" si="22"/>
        <v>13.349999999999998</v>
      </c>
      <c r="I46" s="9">
        <f t="shared" si="22"/>
        <v>14.549999999999997</v>
      </c>
      <c r="J46" s="9">
        <f t="shared" si="22"/>
        <v>14.849999999999998</v>
      </c>
      <c r="K46" s="9">
        <f t="shared" si="22"/>
        <v>17.849999999999998</v>
      </c>
      <c r="L46" s="9">
        <f t="shared" si="22"/>
        <v>20.65</v>
      </c>
      <c r="M46" s="79">
        <f t="shared" si="22"/>
        <v>25.026608792906522</v>
      </c>
      <c r="N46" s="61"/>
      <c r="O46" s="161"/>
      <c r="P46" s="61"/>
      <c r="U46" s="36">
        <v>18</v>
      </c>
      <c r="V46" s="100">
        <f t="shared" si="21"/>
        <v>3.7050000000000001</v>
      </c>
      <c r="W46" s="9">
        <f t="shared" si="23"/>
        <v>7.2050000000000001</v>
      </c>
      <c r="X46" s="9">
        <f t="shared" si="23"/>
        <v>10.504999999999999</v>
      </c>
      <c r="Y46" s="9">
        <f t="shared" si="23"/>
        <v>11.104999999999999</v>
      </c>
      <c r="Z46" s="9">
        <f t="shared" si="23"/>
        <v>12.004999999999999</v>
      </c>
      <c r="AA46" s="9">
        <f t="shared" si="23"/>
        <v>14.504999999999999</v>
      </c>
      <c r="AB46" s="9">
        <f t="shared" si="23"/>
        <v>17.204999999999998</v>
      </c>
      <c r="AC46" s="79">
        <f t="shared" si="23"/>
        <v>20.161086624694576</v>
      </c>
      <c r="AH46"/>
      <c r="AI46" s="112"/>
      <c r="AJ46"/>
      <c r="AO46" s="36">
        <v>18</v>
      </c>
      <c r="AP46" s="135">
        <f t="shared" si="18"/>
        <v>1.71</v>
      </c>
      <c r="AQ46" s="9">
        <f t="shared" si="24"/>
        <v>3.11</v>
      </c>
      <c r="AR46" s="9">
        <f t="shared" si="24"/>
        <v>4.0999999999999996</v>
      </c>
      <c r="AS46" s="38">
        <f t="shared" si="24"/>
        <v>4.0999999999999996</v>
      </c>
      <c r="AT46" s="9">
        <f t="shared" si="24"/>
        <v>5.3999999999999995</v>
      </c>
      <c r="AU46" s="9">
        <f t="shared" si="24"/>
        <v>5.3999999999999995</v>
      </c>
      <c r="AV46" s="9">
        <f t="shared" si="24"/>
        <v>6.1999999999999993</v>
      </c>
      <c r="AW46" s="79">
        <f t="shared" si="24"/>
        <v>7.5129826378719562</v>
      </c>
      <c r="AX46" s="61"/>
    </row>
    <row r="47" spans="5:50">
      <c r="E47" s="36">
        <v>19</v>
      </c>
      <c r="F47" s="75">
        <f t="shared" si="20"/>
        <v>5.35</v>
      </c>
      <c r="G47" s="9">
        <f t="shared" si="22"/>
        <v>8.0500000000000007</v>
      </c>
      <c r="H47" s="9">
        <f t="shared" si="22"/>
        <v>13.05</v>
      </c>
      <c r="I47" s="9">
        <f t="shared" si="22"/>
        <v>14.350000000000001</v>
      </c>
      <c r="J47" s="9">
        <f t="shared" si="22"/>
        <v>14.950000000000001</v>
      </c>
      <c r="K47" s="9">
        <f t="shared" si="22"/>
        <v>17.950000000000003</v>
      </c>
      <c r="L47" s="9">
        <f t="shared" si="22"/>
        <v>20.150000000000002</v>
      </c>
      <c r="M47" s="79">
        <f t="shared" si="22"/>
        <v>27.230654000436839</v>
      </c>
      <c r="N47" s="61"/>
      <c r="O47" s="161"/>
      <c r="P47" s="61"/>
      <c r="U47" s="36">
        <v>19</v>
      </c>
      <c r="V47" s="100">
        <f t="shared" si="21"/>
        <v>3.7050000000000001</v>
      </c>
      <c r="W47" s="9">
        <f t="shared" si="23"/>
        <v>7.0049999999999999</v>
      </c>
      <c r="X47" s="9">
        <f t="shared" si="23"/>
        <v>11.004999999999999</v>
      </c>
      <c r="Y47" s="9">
        <f t="shared" si="23"/>
        <v>11.654999999999999</v>
      </c>
      <c r="Z47" s="9">
        <f t="shared" si="23"/>
        <v>12.854999999999999</v>
      </c>
      <c r="AA47" s="9">
        <f t="shared" si="23"/>
        <v>15.354999999999999</v>
      </c>
      <c r="AB47" s="9">
        <f t="shared" si="23"/>
        <v>15.354999999999999</v>
      </c>
      <c r="AC47" s="79">
        <f t="shared" si="23"/>
        <v>20.13747601629505</v>
      </c>
      <c r="AH47"/>
      <c r="AI47" s="112"/>
      <c r="AJ47"/>
      <c r="AO47" s="36">
        <v>19</v>
      </c>
      <c r="AP47" s="135">
        <f t="shared" si="18"/>
        <v>1.71</v>
      </c>
      <c r="AQ47" s="9">
        <f t="shared" si="24"/>
        <v>2.71</v>
      </c>
      <c r="AR47" s="9">
        <f t="shared" si="24"/>
        <v>3.91</v>
      </c>
      <c r="AS47" s="38">
        <f t="shared" si="24"/>
        <v>3.91</v>
      </c>
      <c r="AT47" s="9">
        <f t="shared" si="24"/>
        <v>5.8100000000000005</v>
      </c>
      <c r="AU47" s="9">
        <f t="shared" si="24"/>
        <v>6.61</v>
      </c>
      <c r="AV47" s="9">
        <f t="shared" si="24"/>
        <v>7.3100000000000005</v>
      </c>
      <c r="AW47" s="79">
        <f t="shared" si="24"/>
        <v>9.4341962001310513</v>
      </c>
      <c r="AX47" s="61"/>
    </row>
    <row r="48" spans="5:50">
      <c r="E48" s="36">
        <v>20</v>
      </c>
      <c r="F48" s="75">
        <f t="shared" si="20"/>
        <v>5.35</v>
      </c>
      <c r="G48" s="9">
        <f t="shared" si="22"/>
        <v>5.35</v>
      </c>
      <c r="H48" s="9">
        <f t="shared" si="22"/>
        <v>11.35</v>
      </c>
      <c r="I48" s="9">
        <f t="shared" si="22"/>
        <v>12.65</v>
      </c>
      <c r="J48" s="9">
        <f t="shared" si="22"/>
        <v>15.65</v>
      </c>
      <c r="K48" s="18">
        <f t="shared" si="22"/>
        <v>15.65</v>
      </c>
      <c r="L48" s="9">
        <f t="shared" si="22"/>
        <v>17.149999999999999</v>
      </c>
      <c r="M48" s="79">
        <f t="shared" si="22"/>
        <v>27.022188682442739</v>
      </c>
      <c r="N48" s="61"/>
      <c r="O48" s="161"/>
      <c r="P48" s="61"/>
      <c r="U48" s="36">
        <v>20</v>
      </c>
      <c r="V48" s="100">
        <f t="shared" si="21"/>
        <v>3.7050000000000001</v>
      </c>
      <c r="W48" s="9">
        <f t="shared" si="23"/>
        <v>3.7050000000000001</v>
      </c>
      <c r="X48" s="9">
        <f t="shared" si="23"/>
        <v>9.2050000000000001</v>
      </c>
      <c r="Y48" s="9">
        <f t="shared" si="23"/>
        <v>9.8550000000000004</v>
      </c>
      <c r="Z48" s="9">
        <f t="shared" si="23"/>
        <v>11.255000000000001</v>
      </c>
      <c r="AA48" s="9">
        <f t="shared" si="23"/>
        <v>12.255000000000001</v>
      </c>
      <c r="AB48" s="8">
        <f t="shared" si="23"/>
        <v>12.255000000000001</v>
      </c>
      <c r="AC48" s="79">
        <f t="shared" si="23"/>
        <v>18.922958298655612</v>
      </c>
      <c r="AH48"/>
      <c r="AI48" s="112"/>
      <c r="AJ48"/>
      <c r="AO48" s="36">
        <v>20</v>
      </c>
      <c r="AP48" s="135">
        <f t="shared" si="18"/>
        <v>1.71</v>
      </c>
      <c r="AQ48" s="9">
        <f t="shared" si="24"/>
        <v>1.71</v>
      </c>
      <c r="AR48" s="9">
        <f t="shared" si="24"/>
        <v>3.36</v>
      </c>
      <c r="AS48" s="38">
        <f t="shared" si="24"/>
        <v>3.36</v>
      </c>
      <c r="AT48" s="9">
        <f t="shared" si="24"/>
        <v>5.46</v>
      </c>
      <c r="AU48" s="9">
        <f t="shared" si="24"/>
        <v>6.76</v>
      </c>
      <c r="AV48" s="9">
        <f t="shared" si="24"/>
        <v>7.46</v>
      </c>
      <c r="AW48" s="79">
        <f t="shared" si="24"/>
        <v>10.421656604732823</v>
      </c>
      <c r="AX48" s="61"/>
    </row>
    <row r="49" spans="5:50">
      <c r="E49" s="36">
        <v>21</v>
      </c>
      <c r="F49" s="75">
        <f t="shared" si="20"/>
        <v>5.35</v>
      </c>
      <c r="G49" s="18">
        <f t="shared" si="22"/>
        <v>5.35</v>
      </c>
      <c r="H49" s="9">
        <f t="shared" si="22"/>
        <v>12.649999999999999</v>
      </c>
      <c r="I49" s="9">
        <f t="shared" si="22"/>
        <v>14.049999999999999</v>
      </c>
      <c r="J49" s="9">
        <f t="shared" si="22"/>
        <v>17.95</v>
      </c>
      <c r="K49" s="18">
        <f t="shared" si="22"/>
        <v>17.95</v>
      </c>
      <c r="L49" s="9">
        <f t="shared" si="22"/>
        <v>18.349999999999998</v>
      </c>
      <c r="M49" s="79">
        <f t="shared" si="22"/>
        <v>24.658392874161155</v>
      </c>
      <c r="N49" s="61"/>
      <c r="O49" s="161"/>
      <c r="P49" s="61"/>
      <c r="U49" s="36">
        <v>21</v>
      </c>
      <c r="V49" s="100">
        <f t="shared" si="21"/>
        <v>3.7050000000000001</v>
      </c>
      <c r="W49" s="8">
        <f t="shared" si="23"/>
        <v>3.7050000000000001</v>
      </c>
      <c r="X49" s="9">
        <f t="shared" si="23"/>
        <v>8.7050000000000001</v>
      </c>
      <c r="Y49" s="9">
        <f t="shared" si="23"/>
        <v>9.4049999999999994</v>
      </c>
      <c r="Z49" s="9">
        <f t="shared" si="23"/>
        <v>10.904999999999999</v>
      </c>
      <c r="AA49" s="9">
        <f t="shared" si="23"/>
        <v>10.904999999999999</v>
      </c>
      <c r="AB49" s="8">
        <f t="shared" si="23"/>
        <v>10.904999999999999</v>
      </c>
      <c r="AC49" s="79">
        <f t="shared" si="23"/>
        <v>15.16586878700485</v>
      </c>
      <c r="AH49"/>
      <c r="AI49" s="112"/>
      <c r="AJ49"/>
      <c r="AO49" s="36">
        <v>21</v>
      </c>
      <c r="AP49" s="135">
        <f t="shared" si="18"/>
        <v>1.71</v>
      </c>
      <c r="AQ49" s="38">
        <f t="shared" si="24"/>
        <v>1.71</v>
      </c>
      <c r="AR49" s="9">
        <f t="shared" si="24"/>
        <v>3.21</v>
      </c>
      <c r="AS49" s="9">
        <f t="shared" si="24"/>
        <v>3.21</v>
      </c>
      <c r="AT49" s="9">
        <f t="shared" si="24"/>
        <v>5.41</v>
      </c>
      <c r="AU49" s="9">
        <f t="shared" si="24"/>
        <v>5.41</v>
      </c>
      <c r="AV49" s="9">
        <f t="shared" si="24"/>
        <v>6.61</v>
      </c>
      <c r="AW49" s="79">
        <f t="shared" si="24"/>
        <v>8.5025178622483466</v>
      </c>
      <c r="AX49" s="61"/>
    </row>
    <row r="50" spans="5:50">
      <c r="E50" s="36">
        <v>22</v>
      </c>
      <c r="F50" s="75">
        <f t="shared" si="20"/>
        <v>5.35</v>
      </c>
      <c r="G50" s="18">
        <f t="shared" si="22"/>
        <v>5.35</v>
      </c>
      <c r="H50" s="9">
        <f t="shared" si="22"/>
        <v>11.35</v>
      </c>
      <c r="I50" s="9">
        <f t="shared" si="22"/>
        <v>12.549999999999999</v>
      </c>
      <c r="J50" s="9">
        <f t="shared" si="22"/>
        <v>16.45</v>
      </c>
      <c r="K50" s="18">
        <f t="shared" si="22"/>
        <v>16.45</v>
      </c>
      <c r="L50" s="9">
        <f t="shared" si="22"/>
        <v>16.45</v>
      </c>
      <c r="M50" s="79">
        <f t="shared" si="22"/>
        <v>22.383875175338293</v>
      </c>
      <c r="N50" s="61"/>
      <c r="O50" s="161"/>
      <c r="P50" s="61"/>
      <c r="U50" s="36">
        <v>22</v>
      </c>
      <c r="V50" s="100">
        <f t="shared" si="21"/>
        <v>3.7050000000000001</v>
      </c>
      <c r="W50" s="8">
        <f t="shared" si="23"/>
        <v>3.7050000000000001</v>
      </c>
      <c r="X50" s="9">
        <f t="shared" si="23"/>
        <v>8.004999999999999</v>
      </c>
      <c r="Y50" s="9">
        <f t="shared" si="23"/>
        <v>8.6049999999999986</v>
      </c>
      <c r="Z50" s="9">
        <f t="shared" si="23"/>
        <v>10.004999999999999</v>
      </c>
      <c r="AA50" s="8">
        <f t="shared" si="23"/>
        <v>10.004999999999999</v>
      </c>
      <c r="AB50" s="8">
        <f t="shared" si="23"/>
        <v>10.004999999999999</v>
      </c>
      <c r="AC50" s="79">
        <f t="shared" si="23"/>
        <v>14.012908832714206</v>
      </c>
      <c r="AH50"/>
      <c r="AI50" s="112"/>
      <c r="AJ50"/>
      <c r="AO50" s="36">
        <v>22</v>
      </c>
      <c r="AP50" s="135">
        <f t="shared" si="18"/>
        <v>1.71</v>
      </c>
      <c r="AQ50" s="38">
        <f t="shared" si="24"/>
        <v>1.71</v>
      </c>
      <c r="AR50" s="9">
        <f t="shared" si="24"/>
        <v>3</v>
      </c>
      <c r="AS50" s="9">
        <f t="shared" si="24"/>
        <v>3.4</v>
      </c>
      <c r="AT50" s="9">
        <f t="shared" si="24"/>
        <v>5.0999999999999996</v>
      </c>
      <c r="AU50" s="38">
        <f t="shared" si="24"/>
        <v>5.0999999999999996</v>
      </c>
      <c r="AV50" s="9">
        <f t="shared" si="24"/>
        <v>5.6</v>
      </c>
      <c r="AW50" s="79">
        <f t="shared" si="24"/>
        <v>7.3801625526014876</v>
      </c>
      <c r="AX50" s="61"/>
    </row>
    <row r="51" spans="5:50" ht="15.75" thickBot="1">
      <c r="E51" s="37">
        <v>23</v>
      </c>
      <c r="F51" s="76">
        <f t="shared" si="20"/>
        <v>5.35</v>
      </c>
      <c r="G51" s="21">
        <f t="shared" si="22"/>
        <v>5.35</v>
      </c>
      <c r="H51" s="80">
        <f t="shared" si="22"/>
        <v>8.75</v>
      </c>
      <c r="I51" s="80">
        <f t="shared" si="22"/>
        <v>9.5500000000000007</v>
      </c>
      <c r="J51" s="80">
        <f t="shared" si="22"/>
        <v>11.55</v>
      </c>
      <c r="K51" s="21">
        <f t="shared" si="22"/>
        <v>11.55</v>
      </c>
      <c r="L51" s="21">
        <f t="shared" si="22"/>
        <v>11.55</v>
      </c>
      <c r="M51" s="81">
        <f t="shared" si="22"/>
        <v>17.855518371515601</v>
      </c>
      <c r="N51" s="61"/>
      <c r="O51" s="161"/>
      <c r="P51" s="61"/>
      <c r="U51" s="37">
        <v>23</v>
      </c>
      <c r="V51" s="101">
        <f t="shared" si="21"/>
        <v>3.7050000000000001</v>
      </c>
      <c r="W51" s="12">
        <f t="shared" si="23"/>
        <v>3.7050000000000001</v>
      </c>
      <c r="X51" s="80">
        <f t="shared" si="23"/>
        <v>6.8049999999999997</v>
      </c>
      <c r="Y51" s="80">
        <f t="shared" si="23"/>
        <v>7.2050000000000001</v>
      </c>
      <c r="Z51" s="80">
        <f t="shared" si="23"/>
        <v>8.2050000000000001</v>
      </c>
      <c r="AA51" s="12">
        <f t="shared" si="23"/>
        <v>8.2050000000000001</v>
      </c>
      <c r="AB51" s="12">
        <f t="shared" si="23"/>
        <v>8.2050000000000001</v>
      </c>
      <c r="AC51" s="81">
        <f>AB51+AC26</f>
        <v>12.463927265789394</v>
      </c>
      <c r="AH51"/>
      <c r="AI51" s="112"/>
      <c r="AJ51"/>
      <c r="AO51" s="37">
        <v>23</v>
      </c>
      <c r="AP51" s="136">
        <f t="shared" si="18"/>
        <v>1.71</v>
      </c>
      <c r="AQ51" s="44">
        <f t="shared" si="24"/>
        <v>1.71</v>
      </c>
      <c r="AR51" s="80">
        <f t="shared" si="24"/>
        <v>2.6399999999999997</v>
      </c>
      <c r="AS51" s="80">
        <f t="shared" si="24"/>
        <v>2.9399999999999995</v>
      </c>
      <c r="AT51" s="80">
        <f t="shared" si="24"/>
        <v>3.9399999999999995</v>
      </c>
      <c r="AU51" s="44">
        <f t="shared" si="24"/>
        <v>3.9399999999999995</v>
      </c>
      <c r="AV51" s="80">
        <f t="shared" si="24"/>
        <v>3.9399999999999995</v>
      </c>
      <c r="AW51" s="81">
        <f t="shared" si="24"/>
        <v>5.8316555114546791</v>
      </c>
      <c r="AX51" s="61"/>
    </row>
  </sheetData>
  <sheetProtection sheet="1"/>
  <mergeCells count="11">
    <mergeCell ref="BN1:BY2"/>
    <mergeCell ref="BI1:BK1"/>
    <mergeCell ref="AP1:AW1"/>
    <mergeCell ref="AY1:BA1"/>
    <mergeCell ref="B1:D1"/>
    <mergeCell ref="F1:M1"/>
    <mergeCell ref="V1:AC1"/>
    <mergeCell ref="AK1:AN1"/>
    <mergeCell ref="BC1:BE1"/>
    <mergeCell ref="R1:T1"/>
    <mergeCell ref="AE1:AG1"/>
  </mergeCells>
  <phoneticPr fontId="1" type="noConversion"/>
  <conditionalFormatting sqref="V3:AC26 F3:P26 AP3:AW26">
    <cfRule type="cellIs" dxfId="0" priority="1" stopIfTrue="1" operator="notEqual">
      <formula>0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</vt:lpstr>
      <vt:lpstr>Winter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Strathclyde Standard Desktop</dc:creator>
  <cp:lastModifiedBy> </cp:lastModifiedBy>
  <dcterms:created xsi:type="dcterms:W3CDTF">2012-03-19T19:22:57Z</dcterms:created>
  <dcterms:modified xsi:type="dcterms:W3CDTF">2012-04-25T16:39:11Z</dcterms:modified>
</cp:coreProperties>
</file>